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Mike\Tb2\GTs\GPBussProc\FeprabelFichesProces\"/>
    </mc:Choice>
  </mc:AlternateContent>
  <bookViews>
    <workbookView xWindow="0" yWindow="0" windowWidth="25200" windowHeight="11970"/>
  </bookViews>
  <sheets>
    <sheet name="Extended" sheetId="1" r:id="rId1"/>
    <sheet name="Normal_FR" sheetId="2" r:id="rId2"/>
    <sheet name="Normal_NL" sheetId="4" r:id="rId3"/>
    <sheet name="Notes"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8" i="1" l="1"/>
  <c r="L76" i="1"/>
  <c r="L75" i="1"/>
  <c r="L74" i="1"/>
  <c r="L73" i="1"/>
  <c r="L72" i="1"/>
  <c r="L70" i="1"/>
  <c r="L69" i="1"/>
  <c r="L68" i="1"/>
  <c r="L67" i="1"/>
  <c r="L66" i="1"/>
  <c r="L63" i="1"/>
  <c r="L58" i="1"/>
  <c r="L57" i="1"/>
  <c r="L79" i="1"/>
  <c r="L46" i="1"/>
  <c r="L47" i="1"/>
  <c r="L48" i="1"/>
  <c r="L49" i="1"/>
  <c r="L50" i="1"/>
  <c r="L52" i="1"/>
  <c r="L45" i="1"/>
  <c r="L41" i="1"/>
  <c r="L38" i="1"/>
  <c r="L35" i="1"/>
  <c r="L34" i="1"/>
  <c r="L31" i="1"/>
  <c r="L30" i="1"/>
  <c r="L28" i="1"/>
  <c r="L29" i="1"/>
  <c r="L71" i="1"/>
  <c r="L27" i="1"/>
  <c r="L26" i="1"/>
  <c r="L25" i="1"/>
  <c r="L24" i="1"/>
  <c r="L23" i="1"/>
  <c r="L22" i="1"/>
  <c r="L19" i="1"/>
  <c r="L17" i="1"/>
  <c r="L15" i="1"/>
  <c r="L13" i="1"/>
  <c r="L10" i="1"/>
  <c r="L3" i="1"/>
  <c r="A100" i="1"/>
  <c r="A99" i="1"/>
  <c r="A98" i="1"/>
  <c r="A97" i="1"/>
  <c r="A96" i="1"/>
  <c r="A95" i="1"/>
  <c r="A94" i="1"/>
  <c r="A93" i="1"/>
  <c r="A92" i="1"/>
  <c r="A91" i="1"/>
  <c r="A90" i="1"/>
  <c r="A89" i="1"/>
  <c r="A88" i="1"/>
  <c r="A87" i="1"/>
  <c r="A86" i="1"/>
  <c r="A85" i="1"/>
  <c r="A84" i="1"/>
  <c r="A83" i="1"/>
  <c r="A82" i="1"/>
  <c r="I72" i="1"/>
  <c r="I75" i="1"/>
  <c r="I76" i="1"/>
  <c r="I77" i="1"/>
  <c r="I78" i="1"/>
  <c r="I70" i="1"/>
  <c r="I69" i="1"/>
  <c r="I68" i="1"/>
  <c r="I67" i="1"/>
  <c r="I66" i="1"/>
  <c r="I56" i="1"/>
  <c r="I55" i="1"/>
  <c r="I58" i="1"/>
  <c r="I47" i="1"/>
  <c r="I46" i="1"/>
  <c r="I45" i="1"/>
  <c r="I44" i="1"/>
  <c r="I43" i="1"/>
  <c r="I39" i="1"/>
  <c r="I37" i="1"/>
  <c r="I35" i="1"/>
  <c r="I34" i="1"/>
  <c r="I33" i="1"/>
  <c r="I30" i="1"/>
  <c r="I29" i="1"/>
  <c r="I24" i="1"/>
  <c r="I21" i="1"/>
  <c r="I17" i="1"/>
  <c r="I16" i="1"/>
  <c r="I15" i="1"/>
  <c r="I14" i="1"/>
  <c r="I13" i="1"/>
  <c r="I9" i="1"/>
  <c r="I8" i="1"/>
  <c r="I7" i="1"/>
  <c r="I6" i="1"/>
  <c r="I3" i="1"/>
  <c r="G3" i="1"/>
  <c r="G36" i="1"/>
  <c r="G5" i="1"/>
  <c r="G78" i="1"/>
  <c r="G75" i="1"/>
  <c r="G72" i="1"/>
  <c r="G62" i="1"/>
  <c r="G61" i="1"/>
  <c r="G60" i="1"/>
  <c r="G59" i="1"/>
  <c r="G51" i="1"/>
  <c r="G47" i="1"/>
  <c r="G40" i="1"/>
  <c r="G35" i="1"/>
  <c r="G30" i="1"/>
  <c r="G21" i="1"/>
  <c r="G16" i="1"/>
  <c r="G15" i="1"/>
  <c r="G14" i="1"/>
  <c r="G12" i="1"/>
  <c r="G11" i="1"/>
  <c r="G9" i="1"/>
  <c r="G6" i="1"/>
  <c r="G4" i="1"/>
  <c r="G77" i="1"/>
  <c r="G76" i="1"/>
  <c r="G70" i="1"/>
  <c r="G69" i="1"/>
  <c r="G68" i="1"/>
  <c r="G66" i="1"/>
  <c r="G65" i="1"/>
  <c r="G64" i="1"/>
  <c r="G58" i="1"/>
  <c r="G56" i="1"/>
  <c r="G54" i="1"/>
  <c r="G46" i="1"/>
  <c r="G45" i="1"/>
  <c r="G44" i="1"/>
  <c r="G43" i="1"/>
  <c r="G39" i="1"/>
  <c r="G37" i="1"/>
  <c r="G33" i="1"/>
  <c r="G32" i="1"/>
  <c r="G29" i="1"/>
  <c r="G20" i="1"/>
  <c r="G18" i="1"/>
  <c r="G17" i="1"/>
  <c r="G8" i="1"/>
  <c r="G55" i="1"/>
  <c r="G42" i="1"/>
  <c r="G24" i="1"/>
  <c r="G13" i="1"/>
  <c r="G7" i="1"/>
  <c r="A3" i="1"/>
  <c r="A79" i="1"/>
  <c r="A78" i="1"/>
  <c r="A77" i="1"/>
  <c r="A76" i="1"/>
  <c r="A75" i="1"/>
  <c r="A74" i="1"/>
  <c r="A73" i="1"/>
  <c r="A72" i="1"/>
  <c r="A71" i="1"/>
  <c r="A70" i="1"/>
  <c r="A69" i="1"/>
  <c r="A68" i="1"/>
  <c r="A67" i="1"/>
  <c r="A66" i="1"/>
  <c r="A65" i="1"/>
  <c r="A64" i="1"/>
  <c r="A63" i="1"/>
  <c r="A62" i="1"/>
  <c r="A61" i="1"/>
  <c r="A60" i="1"/>
  <c r="A59" i="1"/>
  <c r="A58" i="1"/>
  <c r="A57" i="1"/>
  <c r="A56" i="1"/>
  <c r="A55" i="1" l="1"/>
  <c r="A54" i="1"/>
  <c r="A53" i="1"/>
  <c r="A52" i="1"/>
  <c r="A51" i="1"/>
  <c r="A50" i="1"/>
  <c r="A49" i="1"/>
  <c r="A48" i="1"/>
  <c r="A47" i="1"/>
  <c r="A46" i="1"/>
  <c r="A45" i="1"/>
  <c r="A44" i="1"/>
  <c r="A43" i="1" l="1"/>
  <c r="A42" i="1"/>
  <c r="A41" i="1"/>
  <c r="A40" i="1"/>
  <c r="A39" i="1"/>
  <c r="A38" i="1"/>
  <c r="A37" i="1"/>
  <c r="A36" i="1"/>
  <c r="A35" i="1"/>
  <c r="A34" i="1"/>
  <c r="A33" i="1"/>
  <c r="A32" i="1"/>
  <c r="A31" i="1"/>
  <c r="A30" i="1"/>
  <c r="A29" i="1"/>
  <c r="A28" i="1"/>
  <c r="A27" i="1" l="1"/>
  <c r="A26" i="1"/>
  <c r="A25" i="1"/>
  <c r="A24" i="1"/>
  <c r="A23" i="1"/>
  <c r="A22" i="1"/>
  <c r="A21" i="1"/>
  <c r="A20" i="1"/>
  <c r="A16" i="1"/>
  <c r="A19" i="1"/>
  <c r="A18" i="1"/>
  <c r="A17" i="1"/>
  <c r="A15" i="1"/>
  <c r="A14" i="1"/>
  <c r="A13" i="1"/>
  <c r="A12" i="1"/>
  <c r="A10" i="1"/>
  <c r="A11" i="1"/>
  <c r="A9" i="1"/>
  <c r="A8" i="1"/>
  <c r="A7" i="1"/>
  <c r="A6" i="1"/>
  <c r="A5" i="1" l="1"/>
  <c r="A4" i="1"/>
  <c r="A2" i="1"/>
  <c r="I2" i="1" l="1"/>
  <c r="K2" i="1"/>
  <c r="J2" i="1"/>
  <c r="L2" i="1"/>
  <c r="H2" i="1"/>
  <c r="G2" i="1"/>
  <c r="F2" i="1"/>
  <c r="E2" i="1"/>
  <c r="D2" i="1"/>
  <c r="C2" i="1"/>
  <c r="B2" i="1"/>
</calcChain>
</file>

<file path=xl/sharedStrings.xml><?xml version="1.0" encoding="utf-8"?>
<sst xmlns="http://schemas.openxmlformats.org/spreadsheetml/2006/main" count="1264" uniqueCount="472">
  <si>
    <t>Clause particulières non encodables</t>
  </si>
  <si>
    <t>Composition du personnel</t>
  </si>
  <si>
    <t>Offre définitive</t>
  </si>
  <si>
    <t>Plan de prélèvement (tranches)</t>
  </si>
  <si>
    <t>Preuve de revenu</t>
  </si>
  <si>
    <t>Proposition Vie ou placement</t>
  </si>
  <si>
    <t>Relevé annuel flotte</t>
  </si>
  <si>
    <t>Remboursement caisse</t>
  </si>
  <si>
    <t>Tarification(s) si changement de véhicule</t>
  </si>
  <si>
    <t>X</t>
  </si>
  <si>
    <t>Conserver</t>
  </si>
  <si>
    <t>021</t>
  </si>
  <si>
    <t>Date = date du décès</t>
  </si>
  <si>
    <t>Archiver si clôturé</t>
  </si>
  <si>
    <t>022</t>
  </si>
  <si>
    <t>Supprimer si clôturé</t>
  </si>
  <si>
    <t>012</t>
  </si>
  <si>
    <t>023</t>
  </si>
  <si>
    <t>Attestation alarme</t>
  </si>
  <si>
    <t>024</t>
  </si>
  <si>
    <t>Avenant de créance - Nom créancier</t>
  </si>
  <si>
    <t>025</t>
  </si>
  <si>
    <t>Radiation - n° plaque</t>
  </si>
  <si>
    <t>026</t>
  </si>
  <si>
    <t>Inutile la facture le remplacerait !</t>
  </si>
  <si>
    <t>054</t>
  </si>
  <si>
    <t>008</t>
  </si>
  <si>
    <t>009</t>
  </si>
  <si>
    <t>Date = fin de validité</t>
  </si>
  <si>
    <t>Certificat d'immatriculation</t>
  </si>
  <si>
    <t>005</t>
  </si>
  <si>
    <t>CV - date - date</t>
  </si>
  <si>
    <t>004</t>
  </si>
  <si>
    <t>date début - date fin</t>
  </si>
  <si>
    <t>Système d'alarme - type</t>
  </si>
  <si>
    <t>010</t>
  </si>
  <si>
    <t>Certificat d'aptitude - date</t>
  </si>
  <si>
    <t>027</t>
  </si>
  <si>
    <t>Date = date de renouvellement</t>
  </si>
  <si>
    <t>028</t>
  </si>
  <si>
    <t>029</t>
  </si>
  <si>
    <t>Composition personnel -année</t>
  </si>
  <si>
    <t>030</t>
  </si>
  <si>
    <t>Constat auto - Nom prénom (preneur) - Date</t>
  </si>
  <si>
    <t>018</t>
  </si>
  <si>
    <t>Contrat - avenant signé</t>
  </si>
  <si>
    <t>1</t>
  </si>
  <si>
    <t>20</t>
  </si>
  <si>
    <t>DECSIN - Nom prénom (preneur) - Date</t>
  </si>
  <si>
    <t>032</t>
  </si>
  <si>
    <t>Date = date sinistre</t>
  </si>
  <si>
    <t>2</t>
  </si>
  <si>
    <t>DIV - Marque - Type</t>
  </si>
  <si>
    <t>033</t>
  </si>
  <si>
    <t>A archiver avec la preuve d'immatriculation WEB DIV (au choix des bureaux)</t>
  </si>
  <si>
    <t>013</t>
  </si>
  <si>
    <t>034</t>
  </si>
  <si>
    <t xml:space="preserve"> </t>
  </si>
  <si>
    <t>Dom à la cie -  nr - date</t>
  </si>
  <si>
    <t>Facultatif</t>
  </si>
  <si>
    <t>Demande PH</t>
  </si>
  <si>
    <t>017</t>
  </si>
  <si>
    <t>Rattaché au n° de contrat provisoire</t>
  </si>
  <si>
    <t>Selon le contenu</t>
  </si>
  <si>
    <t>036</t>
  </si>
  <si>
    <t>Facture achat - Marque - Type</t>
  </si>
  <si>
    <t>014</t>
  </si>
  <si>
    <t>Attestation de sinistralité</t>
  </si>
  <si>
    <t>Fiche client et analyse du portefeuille + date</t>
  </si>
  <si>
    <t>006</t>
  </si>
  <si>
    <t>037</t>
  </si>
  <si>
    <t>Proposition et gérer par étiquette</t>
  </si>
  <si>
    <t>039</t>
  </si>
  <si>
    <t>Grille évaluation - date  - nom cie</t>
  </si>
  <si>
    <t>038</t>
  </si>
  <si>
    <t>040</t>
  </si>
  <si>
    <t>12</t>
  </si>
  <si>
    <t>Lettre client - date</t>
  </si>
  <si>
    <t>041</t>
  </si>
  <si>
    <t>Date = date du courrier / sujet courrier dans mention agenda</t>
  </si>
  <si>
    <t>Lettre Cie - date</t>
  </si>
  <si>
    <t>042</t>
  </si>
  <si>
    <t>13</t>
  </si>
  <si>
    <t>Mandat  - date d'envoi</t>
  </si>
  <si>
    <t>043</t>
  </si>
  <si>
    <t>A archiver dans dossier avec accusé d'envoi</t>
  </si>
  <si>
    <t>3</t>
  </si>
  <si>
    <t>044</t>
  </si>
  <si>
    <t>019</t>
  </si>
  <si>
    <t>003</t>
  </si>
  <si>
    <t>Photos - date</t>
  </si>
  <si>
    <t>045</t>
  </si>
  <si>
    <t>Contrat ou avenant (nr) - date</t>
  </si>
  <si>
    <t>031</t>
  </si>
  <si>
    <t>La raison de l'avenant peut être rajouté à l'étiquette si souhaité</t>
  </si>
  <si>
    <t>001</t>
  </si>
  <si>
    <t>016</t>
  </si>
  <si>
    <t>002</t>
  </si>
  <si>
    <t>015</t>
  </si>
  <si>
    <t>046</t>
  </si>
  <si>
    <t>011</t>
  </si>
  <si>
    <t>14</t>
  </si>
  <si>
    <t>Proposition - n°</t>
  </si>
  <si>
    <t>047</t>
  </si>
  <si>
    <t>Proposition - date</t>
  </si>
  <si>
    <t>QM - Nom prénom - date</t>
  </si>
  <si>
    <t>048</t>
  </si>
  <si>
    <t>15</t>
  </si>
  <si>
    <t>049</t>
  </si>
  <si>
    <t>Date = date de liquidation ou d'avance</t>
  </si>
  <si>
    <t>Rapport expertise - adresse risque date</t>
  </si>
  <si>
    <t>020</t>
  </si>
  <si>
    <t>date = date expertise</t>
  </si>
  <si>
    <t>19</t>
  </si>
  <si>
    <t>CA  - année</t>
  </si>
  <si>
    <t>050</t>
  </si>
  <si>
    <t>Date = date de l'année à laquelle se réfère le C.A.</t>
  </si>
  <si>
    <t>16</t>
  </si>
  <si>
    <t>Clause particulière non encodable ou avenant (préciser par étiquette ?</t>
  </si>
  <si>
    <t>A supprimer (opération comptable!)</t>
  </si>
  <si>
    <t>17</t>
  </si>
  <si>
    <t>Renon - date d'envoi</t>
  </si>
  <si>
    <t>051</t>
  </si>
  <si>
    <t>Package (HF, Familis …) - Nom Prénom - date</t>
  </si>
  <si>
    <t>007</t>
  </si>
  <si>
    <t>Date = date impression document</t>
  </si>
  <si>
    <t>Statuts - Nom société</t>
  </si>
  <si>
    <t>052</t>
  </si>
  <si>
    <t>18</t>
  </si>
  <si>
    <t>Tarification - ardresse risque - date</t>
  </si>
  <si>
    <t>053</t>
  </si>
  <si>
    <t>Preuve d'origine des fonds - Salaire, loyer, allocation, rente, AER, …</t>
  </si>
  <si>
    <t xml:space="preserve">(1 = français / 2 = nederlands) : </t>
  </si>
  <si>
    <t>12, 20</t>
  </si>
  <si>
    <t>2, 20</t>
  </si>
  <si>
    <t>11, 14</t>
  </si>
  <si>
    <t>Quand une offre est remise à un client, (pour un changement de véhicule, pour une nouvelle affaire, pour un ajout de garanties, …) l’offre doit être mentionnée dans l’agenda du preneur, avec en pièce jointe le scan de la tarification réalisée.  Attention, le libellé doit être le plus clair possible, les réductions, les avantages et les conditions de cette offre doivent pouvoir être utilisés par tous !</t>
  </si>
  <si>
    <t>Dans toute mention agenda le libellé doit être suffisamernt clair pour que quiconque dans le bureau puisse en comprendre  immédiatement le contenu.</t>
  </si>
  <si>
    <t>1 - Scanning du document non obligatoire.</t>
  </si>
  <si>
    <t>Scanning du document non obligatoire.</t>
  </si>
  <si>
    <t>Document à conserver jusqu'à information contraire.</t>
  </si>
  <si>
    <t>Document te bewaren tot tegengestelde informatie opduikt.</t>
  </si>
  <si>
    <t>Attestation de sinistralité: à placer sur le preneur car le document peut être réutilisable dans le cas ou le preneur souscrit un (ou plus d'un) nouveau contrat.</t>
  </si>
  <si>
    <t>Certificat médical à rattacher au preneur. C'est la compagnie qui doit le demander. Le certificat médical n'a d'autre part pas de date de validité.</t>
  </si>
  <si>
    <t>C'est la lettre ou le mail servant à l'introduction du dossier auprès de la compagnie qui génèrera l'agenda.</t>
  </si>
  <si>
    <t>C'est le mode d'envoi du mandat qui génèrera la mise à l'agenda.</t>
  </si>
  <si>
    <t xml:space="preserve">C'est le mode d'envoi de la proposition signée qui génèrera la mise à l'agenda. La proposition sera rattachée (temporairement) au client si le contrat n'est pas encore crée. </t>
  </si>
  <si>
    <t>La quittance de liquidation est rattachée au contrat car elle constitue un élément du dossier ne demandant pas de suivi.</t>
  </si>
  <si>
    <t>Si le renon concerne le contrat d'un autre courtier, il est a annexé au contrat créé. Par contre si le renon concerne un contrat en portefeuille, il est a annexer au contrat renoncé.</t>
  </si>
  <si>
    <t>Les tarifs sont à annexer au contrat comme éléments permettant l'établissement de l'offre. Pour des raisons pratique, nous vous conseillons de joindre le(s) tarif()s à la suite du document offre pour ne former qu'un seul document plus facilement consultable.</t>
  </si>
  <si>
    <t>Les documents de régularisation sont à rattacher au contrat comme document annexé au dossier.</t>
  </si>
  <si>
    <t>C'est le document d'envoi qui génèrera la mise à l'agenda éventuelle. C'est la nature du document entrant et/ou l'utilisation qui en sera faite qui entrainera la liaison directe du document ou le passage par un point agenda et ce en fonction de la sensibilité du bureau.</t>
  </si>
  <si>
    <t>Scan van document is niet verplicht.</t>
  </si>
  <si>
    <t>Elke agenda-vermelding moet duidelijk zijn zodat om het even wie in het kantoor direct begrijpt wat de inhoud is.</t>
  </si>
  <si>
    <t>Een uitgegeven offerte moet in de agenda van de klant vermeld worden, met in bijlage de scan van de offerte. De vermelding moet duidelijk zijn, iedereen moet de voorwaarden, voordelen en eventuele kortingen kunnen consulteren!</t>
  </si>
  <si>
    <t>Het schadeattest bij de verzekeringnemer, want dit is nuttig bij de onderschrijving van andere/nieuwe contracten.</t>
  </si>
  <si>
    <t>Nr</t>
  </si>
  <si>
    <t>FR</t>
  </si>
  <si>
    <t>NL</t>
  </si>
  <si>
    <t>Voor een electronische identiteitskaart kan het bestand "EID" worden opgeslagen.</t>
  </si>
  <si>
    <t>De 80%-berekening bij het risico-object want dienstig voor verschillende contracten. Een agenda-vermelding kan, per contract, voor de herziening van die contracten.</t>
  </si>
  <si>
    <t>Medisch attest bij de persoon. Het is de verzekeraar die het vraagt. Het heeft geen geldigheidsdatum.</t>
  </si>
  <si>
    <t>De brief of mail die het dossier introduceert bij de verzekeraar zal de agendering triggeren.</t>
  </si>
  <si>
    <t>Te agenderen indien opvolging nodig is.</t>
  </si>
  <si>
    <t>De wijze van verzending van het mandaat genereert de agendering.</t>
  </si>
  <si>
    <t>de wijze van verzending van het getekend voorstel genereert de agendering. Dat voorstel zit (tijdelijk) bij de verzekeringnemer mocht het contract-dossier nog niet gemaakt zijn.</t>
  </si>
  <si>
    <t>De liquidatie-kwijting wordt aan het contract gehecht want het is een dossier-element dat geen opvolging vereist.</t>
  </si>
  <si>
    <t xml:space="preserve">Het jaarlijks vloot-overzicht hoort bij het contract, als dossier-bijlage. </t>
  </si>
  <si>
    <t>Als de opzeg het contract van een andere makelaar betreft dan is dit een bijlage aan het opgestelde contract. Als het echter een contract in portefeuille betreft dan is het een bijlage aan het opgezegde contract.</t>
  </si>
  <si>
    <t xml:space="preserve">Tariferingen zijn bijlages aan contract-dossiers gezien ze de basis van het aanbod zijn. We raden aan de tariferingen bij en na het document offerte als een samengesteld document op te slaan dat dan makkelijker consulteerbaar is. </t>
  </si>
  <si>
    <t>Regularisatie documenten horen bij het contract las bijlagen in het dossier.</t>
  </si>
  <si>
    <t>Het verzonden document genereert de eventuele agendavermelding. De aard van het inkomende document, of zijn gebruik genereert zijn directe aanhechting en/of een agendavermelding, en dit in functie van de afspraken binnen het kantoor.</t>
  </si>
  <si>
    <t>20 - C'est le document d'envoi qui génèrera la mise à l'agenda éventuelle. C'est la nature du document entrant et/ou l'utilisation qui en sera faite qui entrainera la liaison directe du document ou le passage par un point agenda et ce en fonction de la sensibilité du bureau.</t>
  </si>
  <si>
    <t>Calcul règle des 80%: à rattacher à l'OR car peut servir à divers contrats. Une mention agenda peut être créée pour le suivi de la révision des contrats.</t>
  </si>
  <si>
    <t>Si carte d'identité électronique: vous avez la possibilité d'enregistrer directement le fichier "EID".</t>
  </si>
  <si>
    <t>A rattacher à l'OR car propre au véhicule et peut servir à divers contrats (RC, PJ, occupant …).</t>
  </si>
  <si>
    <t>A mettre à l'agenda si suivi nécessaire.</t>
  </si>
  <si>
    <t>Le relevé annuel flotte est a rattacher au contrat comme document annexe au dossier.</t>
  </si>
  <si>
    <t>Bij het risico-object want eigen aan het voertuig en dienstig voor verschillende contracten (BA, Rechtsbijstand, Inzittenden…).</t>
  </si>
  <si>
    <t>Type de document</t>
  </si>
  <si>
    <t>Preneur</t>
  </si>
  <si>
    <t>Objet de risque</t>
  </si>
  <si>
    <t>Contrat</t>
  </si>
  <si>
    <t>Sinistre</t>
  </si>
  <si>
    <t>Agenda?</t>
  </si>
  <si>
    <t>Archivage de la mention</t>
  </si>
  <si>
    <t>Remarque</t>
  </si>
  <si>
    <t>Structure de l'étiquette à donner au document</t>
  </si>
  <si>
    <t>Table Telebib2</t>
  </si>
  <si>
    <t>Référence Telebib2</t>
  </si>
  <si>
    <t>Remarques</t>
  </si>
  <si>
    <t>Acte de décès</t>
  </si>
  <si>
    <t>Acte décès - Nom Prénom - Date</t>
  </si>
  <si>
    <t>Attestation allocations familiales</t>
  </si>
  <si>
    <t>Attestation cyclomoteur</t>
  </si>
  <si>
    <t>Attestation sinistralité - Assureur - Nom Prénom</t>
  </si>
  <si>
    <t>Attestation mesure de protection</t>
  </si>
  <si>
    <t>Avenant de créance (du créancier)</t>
  </si>
  <si>
    <t>Avis de radiation plaque</t>
  </si>
  <si>
    <t>Bon de commande</t>
  </si>
  <si>
    <t>Calcul règle des 80% ou révision de celle-ci</t>
  </si>
  <si>
    <t>Carte de membre</t>
  </si>
  <si>
    <t>Carte d'identité</t>
  </si>
  <si>
    <t>CI - Nom Prénom - Date</t>
  </si>
  <si>
    <t>Carte d'immatriculation</t>
  </si>
  <si>
    <t>Carte verte</t>
  </si>
  <si>
    <t>Certificat antivol</t>
  </si>
  <si>
    <t>Certificat médical aptitude à conduire</t>
  </si>
  <si>
    <t>Clauses particulières (exclu hosp.)</t>
  </si>
  <si>
    <t>Composition du ménage</t>
  </si>
  <si>
    <t>Composition du personnel / masse salariale</t>
  </si>
  <si>
    <t>Conditions particulières types salon …</t>
  </si>
  <si>
    <t>Constat  Européen d'accident</t>
  </si>
  <si>
    <t>Contrat - avenant</t>
  </si>
  <si>
    <t>Contrat de crédit</t>
  </si>
  <si>
    <t>Contrat signé</t>
  </si>
  <si>
    <t>Courrier/mail entrant</t>
  </si>
  <si>
    <t>Déclaration d'accident</t>
  </si>
  <si>
    <t>Demande d'immatriculation</t>
  </si>
  <si>
    <t>Demande de crédit</t>
  </si>
  <si>
    <t>Devis</t>
  </si>
  <si>
    <t>Devoir d'information</t>
  </si>
  <si>
    <t>Devoir information</t>
  </si>
  <si>
    <t>Domiciliation</t>
  </si>
  <si>
    <t>Dossier prêt hypothécaire</t>
  </si>
  <si>
    <t>E-mail</t>
  </si>
  <si>
    <t>Facture</t>
  </si>
  <si>
    <t>Fiche antériorité/attestation sur l'honneur</t>
  </si>
  <si>
    <t>Fiche client</t>
  </si>
  <si>
    <t>Fiche de salaire</t>
  </si>
  <si>
    <t>Formulaire annuel INAMI pour contrat vie</t>
  </si>
  <si>
    <t>Griile VAL ou expertise</t>
  </si>
  <si>
    <t>Grille d'évaluation (type compagnie &lt;&gt; val)</t>
  </si>
  <si>
    <t>Lettre Cie surveillance portefeuille</t>
  </si>
  <si>
    <t>Surveillance cie - date</t>
  </si>
  <si>
    <t>Lettre client</t>
  </si>
  <si>
    <t>Lettre Compagnie</t>
  </si>
  <si>
    <t>Mandat en faveur</t>
  </si>
  <si>
    <t>Masse salariale/chiffre d'affaire</t>
  </si>
  <si>
    <t>Offre de prix / prospection</t>
  </si>
  <si>
    <t>Offre de prix suivi d'un contrat</t>
  </si>
  <si>
    <t>Offre définitive PH et conditions générales</t>
  </si>
  <si>
    <t>Paiement caisse</t>
  </si>
  <si>
    <t>Permis de chasse</t>
  </si>
  <si>
    <t>Permis de conduire</t>
  </si>
  <si>
    <t>Photos</t>
  </si>
  <si>
    <t>Police - avenant signé</t>
  </si>
  <si>
    <t>Police connexe</t>
  </si>
  <si>
    <t>Police précédente</t>
  </si>
  <si>
    <t>Police remplacée</t>
  </si>
  <si>
    <t>Police reprise</t>
  </si>
  <si>
    <t>Preuve d'origine des fonds</t>
  </si>
  <si>
    <t>Proces-verbal</t>
  </si>
  <si>
    <t>Proposition</t>
  </si>
  <si>
    <t>Questionnaire Médical</t>
  </si>
  <si>
    <t>Quittance de liquidation ou d'avance</t>
  </si>
  <si>
    <t>Rapport d'inspection</t>
  </si>
  <si>
    <t>Régularisation annuelle (AT, RC. Expl., P Expl.)</t>
  </si>
  <si>
    <t>Relevé annuel du Chiffre d'affaire</t>
  </si>
  <si>
    <t>Renon</t>
  </si>
  <si>
    <t>Résumé package (règlement et résumé)</t>
  </si>
  <si>
    <t>Statuts</t>
  </si>
  <si>
    <t>Tarification</t>
  </si>
  <si>
    <t>2 - Document à conserver jusqu'à information contraire.</t>
  </si>
  <si>
    <t>3 - Quand une offre est remise à un client, (pour un changement de véhicule, pour une nouvelle affaire, pour un ajout de garanties, …) l’offre doit être mentionnée dans l’agenda du preneur, avec en pièce jointe le scan de la tarification réalisée.  Attention, le libellé doit être le plus clair possible, les réductions, les avantages et les conditions de cette offre doivent pouvoir être utilisés par tous !</t>
  </si>
  <si>
    <t>6 - Attestation de sinistralité: à placer sur le preneur car le document peut être réutilisable dans le cas ou le preneur souscrit un (ou plus d'un) nouveau contrat.</t>
  </si>
  <si>
    <t>7 - A rattacher à l'OR car propre au véhicule et peut servir à divers contrats (RC, PJ, occupant …).</t>
  </si>
  <si>
    <t>8 - Calcul règle des 80%: à rattacher à l'OR car peut servir à divers contrats. Une mention agenda peut être créée pour le suivi de la révision des contrats.</t>
  </si>
  <si>
    <t>9 - Si carte d'identité électronique: vous avez la possibilité d'enregistrer directement le fichier "EID".</t>
  </si>
  <si>
    <t>10 - Certificat médical à rattacher au preneur. C'est la compagnie qui doit le demander. Le certificat médical n'a d'autre part pas de date de validité.</t>
  </si>
  <si>
    <t>11 - C'est la lettre ou le mail servant à l'introduction du dossier auprès de la compagnie qui génèrera l'agenda.</t>
  </si>
  <si>
    <t>12 - A mettre à l'agenda si suivi nécessaire.</t>
  </si>
  <si>
    <t>13 - C'est le mode d'envoi du mandat qui génèrera la mise à l'agenda.</t>
  </si>
  <si>
    <t xml:space="preserve">14 - C'est le mode d'envoi de la proposition signée qui génèrera la mise à l'agenda. La proposition sera rattachée (temporairement) au client si le contrat n'est pas encore crée. </t>
  </si>
  <si>
    <t>15 - La quittance de liquidation est rattachée au contrat car elle constitue un élément du dossier ne demandant pas de suivi.</t>
  </si>
  <si>
    <t>16 - Le relevé annuel flotte est a rattacher au contrat comme document annexe au dossier.</t>
  </si>
  <si>
    <t>17 - Si le renon concerne le contrat d'un autre courtier, il est a annexé au contrat créé. Par contre si le renon concerne un contrat en portefeuille, il est a annexer au contrat renoncé.</t>
  </si>
  <si>
    <t>18 - Les tarifs sont à annexer au contrat comme éléments permettant l'établissement de l'offre. Pour des raisons pratique, nous vous conseillons de joindre le(s) tarif()s à la suite du document offre pour ne former qu'un seul document plus facilement consultable.</t>
  </si>
  <si>
    <t>19 - Les documents de régularisation sont à rattacher au contrat comme document annexé au dossier.</t>
  </si>
  <si>
    <t>Clauses particulières non encodables</t>
  </si>
  <si>
    <t>Date = date sinistre  -  Photocopier en NB avant de scanner ! Constat original papier à conserver</t>
  </si>
  <si>
    <t>Lettre client (12), Lettre Compagnie (12), E-mail</t>
  </si>
  <si>
    <t>Proposition (14)</t>
  </si>
  <si>
    <t>Relevé annuel du Chiffre d'affaire (19)</t>
  </si>
  <si>
    <t>PC - Nom prénom - Date</t>
  </si>
  <si>
    <t>Voir finaliser accord avec Cie - en attendant archiver</t>
  </si>
  <si>
    <t>Proposition (14) - Date = date signature</t>
  </si>
  <si>
    <t>Nom = nom du preneur - Date = date signature document</t>
  </si>
  <si>
    <t>Liquidation ou Avance - nom prénom - date</t>
  </si>
  <si>
    <t>Date = date offre.</t>
  </si>
  <si>
    <t>Type document</t>
  </si>
  <si>
    <t>Verzekeringnemer</t>
  </si>
  <si>
    <t>Risico-object</t>
  </si>
  <si>
    <t>Contract</t>
  </si>
  <si>
    <t>Schade</t>
  </si>
  <si>
    <t>Archivering</t>
  </si>
  <si>
    <t>Opmerking</t>
  </si>
  <si>
    <t>Structuur label document</t>
  </si>
  <si>
    <t>Telebib2 tabel</t>
  </si>
  <si>
    <t>Telebib2 referte</t>
  </si>
  <si>
    <t>Opmerkingen</t>
  </si>
  <si>
    <t>Overlijdensakte</t>
  </si>
  <si>
    <t>Te bewaren</t>
  </si>
  <si>
    <t>Overlijdensakte - Naam Voornaam - Datum</t>
  </si>
  <si>
    <t>Datum = datum van overlijden</t>
  </si>
  <si>
    <t>Getuigschrift van kinderbijslag</t>
  </si>
  <si>
    <t>Archiveren zodra afgehandeld</t>
  </si>
  <si>
    <t>Attest motorfiets</t>
  </si>
  <si>
    <t>Verwijderen zodra afgehandeld</t>
  </si>
  <si>
    <t>Attest schadeverleden</t>
  </si>
  <si>
    <t>Schadeattest - Verzekeraar - Naam Voornaam</t>
  </si>
  <si>
    <t>Getuigschrift van beschermingsmaatregelen</t>
  </si>
  <si>
    <t>Attest alarm</t>
  </si>
  <si>
    <t>Bijvoegsel schuldvordering (vanwege de schuldeiser)</t>
  </si>
  <si>
    <t>Bijvoegsel schuldeiser - Naam schuldeiser</t>
  </si>
  <si>
    <t>Bericht van schrapping nummerplaat</t>
  </si>
  <si>
    <t>Schrapping - Nummerplaat</t>
  </si>
  <si>
    <t>Bestelbon</t>
  </si>
  <si>
    <t>Niet nodig - de factuur vervangt de bestelbon</t>
  </si>
  <si>
    <t>Berekening 80% regel</t>
  </si>
  <si>
    <t>Lidkaart</t>
  </si>
  <si>
    <t>Identiteitskaart</t>
  </si>
  <si>
    <t>ID - Naam Voornaam - Datum</t>
  </si>
  <si>
    <t>Datum = einde geldigheid</t>
  </si>
  <si>
    <t>Kentekenbewijs</t>
  </si>
  <si>
    <t>Inschrijvingsbewijs</t>
  </si>
  <si>
    <t>Groene kaart</t>
  </si>
  <si>
    <t>Groene kaart - Datum tot Datum</t>
  </si>
  <si>
    <t>begin- en eind-datum</t>
  </si>
  <si>
    <t>Antidiefstalcertificaat</t>
  </si>
  <si>
    <t>Alarmsysteem - Type</t>
  </si>
  <si>
    <t>Medisch certificaat van rijbekwaamheid</t>
  </si>
  <si>
    <t>Attest geschiktheid - Datum</t>
  </si>
  <si>
    <t>Datum = datum hernieuwing</t>
  </si>
  <si>
    <t>Bijzondere voorwaarden, niet codeerbaar</t>
  </si>
  <si>
    <t>Bijzondere voorwaarden (uitsl. hospit.)</t>
  </si>
  <si>
    <t>Bijzondere clausules- tekstuele</t>
  </si>
  <si>
    <t>Gezinssamenstelling</t>
  </si>
  <si>
    <t>Personeelssamenstelling</t>
  </si>
  <si>
    <t>Samenstelling personeel - Jaar</t>
  </si>
  <si>
    <t>Personeelssamenstelling / salarissen</t>
  </si>
  <si>
    <t>Samenstelling personeel</t>
  </si>
  <si>
    <t>Bijzondere voorwaarden type salon ...</t>
  </si>
  <si>
    <t>Bijzondere clausules - tekstuele</t>
  </si>
  <si>
    <t>Europees Aanrijdingsformulier</t>
  </si>
  <si>
    <t>Aanrijdingsfomulier - Naam Voornaam (verzekeringnemer) - Datum</t>
  </si>
  <si>
    <t>Datum = datum schade - Zwart-Wit kopij vooraleer te scannen! Origineel papier te bewaren.</t>
  </si>
  <si>
    <t>Contract - bijvoegsel</t>
  </si>
  <si>
    <t>Contract - bijvoegsel getekend</t>
  </si>
  <si>
    <t>Krediet-contract</t>
  </si>
  <si>
    <t>Getekend contract</t>
  </si>
  <si>
    <t>Inkomende brief/mail</t>
  </si>
  <si>
    <t>Brief klant (12) - brief verzekeraar (12) - e-Mail</t>
  </si>
  <si>
    <t>Ongevalsaangiftel</t>
  </si>
  <si>
    <t>Schadeaangifte - Naam Voornaam (verzekeringnemer) - Datum</t>
  </si>
  <si>
    <t>Datum = datum schade</t>
  </si>
  <si>
    <t>Inschrijvingsaanvraag</t>
  </si>
  <si>
    <t>DIV - Merk - Type</t>
  </si>
  <si>
    <t>Archiveren samen met inschrijvingsbewijs van Web/DIV</t>
  </si>
  <si>
    <t>Aanvraag krediet</t>
  </si>
  <si>
    <t>Voorstel (14)</t>
  </si>
  <si>
    <t xml:space="preserve"> Bestek</t>
  </si>
  <si>
    <t>Informatieplicht</t>
  </si>
  <si>
    <t>Domiciliëring</t>
  </si>
  <si>
    <t>Dom verzekeraar - Nr - Datum</t>
  </si>
  <si>
    <t>Facultatief</t>
  </si>
  <si>
    <t>Dossier hypothecaire lening</t>
  </si>
  <si>
    <t>Hypotheeklening - aanvraag</t>
  </si>
  <si>
    <t>Gehecht aan een voorlopig polisnummer</t>
  </si>
  <si>
    <t>e-Mail</t>
  </si>
  <si>
    <t>Volgens de inhoud</t>
  </si>
  <si>
    <t>Factuur</t>
  </si>
  <si>
    <t>Aankoopfactuur - Merk - Type</t>
  </si>
  <si>
    <t>Schadeverleden op erewoord</t>
  </si>
  <si>
    <t>Schade-attest</t>
  </si>
  <si>
    <t>Klantenfiche - wettelijke</t>
  </si>
  <si>
    <t>Klantfiche + portefeuilleanalyse - Datum</t>
  </si>
  <si>
    <t>Salarisfiche</t>
  </si>
  <si>
    <t>Jaarlijks RIZIV formulier voor contract leven</t>
  </si>
  <si>
    <t>Voorstel en beheer</t>
  </si>
  <si>
    <t>VAL-evaluatierooster of expertise</t>
  </si>
  <si>
    <t>Evaluatierooster</t>
  </si>
  <si>
    <t>Raster evaluatie - Datum</t>
  </si>
  <si>
    <t>Brief Verzekeraar - sanering portefeuille</t>
  </si>
  <si>
    <t>Sanering verzekeraar - Datum</t>
  </si>
  <si>
    <t>Communicatie klant</t>
  </si>
  <si>
    <t>Brief klant - Datum</t>
  </si>
  <si>
    <t>Datum = datum brief / onderwerp in agendavermelding</t>
  </si>
  <si>
    <t>Communicatie verzekeraar</t>
  </si>
  <si>
    <t>Brief verzekeraar - Datum</t>
  </si>
  <si>
    <t>Bericht van wijziging van tussenpersoon</t>
  </si>
  <si>
    <t>Mandaat - Verzendingsdatum</t>
  </si>
  <si>
    <t>Archiveren in dossier samen met bewijs verzending</t>
  </si>
  <si>
    <t>Salarissen / zakencijfer</t>
  </si>
  <si>
    <t>Jaarlijkse opgave zakencijfer (19)</t>
  </si>
  <si>
    <t>Offerte / prospectie</t>
  </si>
  <si>
    <t>Definitieve offerte</t>
  </si>
  <si>
    <t>Offertemet resulterend contract</t>
  </si>
  <si>
    <t>Offerte</t>
  </si>
  <si>
    <t>Offerte hypotheek en algemene voorwaarden</t>
  </si>
  <si>
    <t>Betaling kassa</t>
  </si>
  <si>
    <t>Jachtakte</t>
  </si>
  <si>
    <t>Rijbewijs</t>
  </si>
  <si>
    <t>Rijbewijs - Naam Voornaam - Datum</t>
  </si>
  <si>
    <t>Foto(s)</t>
  </si>
  <si>
    <t>Foto's - Datum</t>
  </si>
  <si>
    <t>Planning opnames (schijven)</t>
  </si>
  <si>
    <t>Gehecht aan voorlopig contract nummer</t>
  </si>
  <si>
    <t>Polis of bijvoegsel</t>
  </si>
  <si>
    <t>Contract of Bijvoegsel - Nummer - Datum</t>
  </si>
  <si>
    <t>Indien gewenst met reden bijvoegsel op het etiket</t>
  </si>
  <si>
    <t>Connexe polis</t>
  </si>
  <si>
    <t>Vorige polis</t>
  </si>
  <si>
    <t>Vervangen polis</t>
  </si>
  <si>
    <t>Overgenomen polis</t>
  </si>
  <si>
    <t>Bewijs van inkomen</t>
  </si>
  <si>
    <t>Bewijs oorsprong fondsen - Salaris, huur, toelage, rente, ...</t>
  </si>
  <si>
    <t>Bewijs van bron van fondsen</t>
  </si>
  <si>
    <t>Proces-verbaal</t>
  </si>
  <si>
    <t>Voorstel</t>
  </si>
  <si>
    <t>Voorstel - Nummer</t>
  </si>
  <si>
    <t>Mits finaal akkoord met verzekeraar - in afwachting archiveren</t>
  </si>
  <si>
    <t>Voorstel Leven of belegging</t>
  </si>
  <si>
    <t>Voorstel - Datum</t>
  </si>
  <si>
    <t>Voorstel (14) - Datum = datum ondertekening</t>
  </si>
  <si>
    <t>Medische vragenlijst</t>
  </si>
  <si>
    <t>Kwijting - Naam Voornaam - Datum</t>
  </si>
  <si>
    <t>Naam - naam verzekeringnemer - Datum = datum ondertekening</t>
  </si>
  <si>
    <t>Regelings- of voorschotkwijting</t>
  </si>
  <si>
    <t>Kwijting - Liquidatie of voorschot - Naam Voornaam - Datum</t>
  </si>
  <si>
    <t>Datum = datum liquidatie of voorschot</t>
  </si>
  <si>
    <t>Inspectieverslag (preventie)</t>
  </si>
  <si>
    <t>Expertiseverslag - Risico-adres - Datum</t>
  </si>
  <si>
    <t>Datum = datum expertise</t>
  </si>
  <si>
    <t>Jaarlijkse regularisatie (AO, BA expl., Uitb,verlies)</t>
  </si>
  <si>
    <t>Aangifte regulariseerbare polis</t>
  </si>
  <si>
    <t>Zakencijfer - Jaar</t>
  </si>
  <si>
    <t>Datum = jaar van dat zakencijfer</t>
  </si>
  <si>
    <t>Jaarlijks overzicht vloot</t>
  </si>
  <si>
    <t>Bijzondere tekstuele clausule of bijvoegsel (te preciseren op etiket?)</t>
  </si>
  <si>
    <t>Uibetaling via kassa</t>
  </si>
  <si>
    <t>Te schrappen (is boekhoudkundige beweging)!</t>
  </si>
  <si>
    <t>Opzeg (verzekeraar)</t>
  </si>
  <si>
    <t>Opzeg - Datum verzending</t>
  </si>
  <si>
    <t>Te archiveren in dossier samen met bewijs verzending.</t>
  </si>
  <si>
    <t>(Polis)package</t>
  </si>
  <si>
    <t>Package (HF, Familis,…) - Naam Voornaam - Datum</t>
  </si>
  <si>
    <t>Datum = datum afdruk document.</t>
  </si>
  <si>
    <t>Statuten</t>
  </si>
  <si>
    <t>Statuten - Naam firma</t>
  </si>
  <si>
    <t>Tarificatie</t>
  </si>
  <si>
    <t>Tarifering - Risico-adres - Datum</t>
  </si>
  <si>
    <t>Datum = datum offerte.</t>
  </si>
  <si>
    <t>Tarificatie(s) bij vervanging voertuig</t>
  </si>
  <si>
    <t>1 - Scan van document is niet verplicht.</t>
  </si>
  <si>
    <t>2 - Document te bewaren tot tegengestelde informatie opduikt.</t>
  </si>
  <si>
    <t>3 - Een uitgegeven offerte moet in de agenda van de klant vermeld worden, met in bijlage de scan van de offerte. De vermelding moet duidelijk zijn, iedereen moet de voorwaarden, voordelen en eventuele kortingen kunnen consulteren!</t>
  </si>
  <si>
    <t>6 - Het schadeattest bij de verzekeringnemer, want dit is nuttig bij de onderschrijving van andere/nieuwe contracten.</t>
  </si>
  <si>
    <t>7 - Bij het risico-object want eigen aan het voertuig en dienstig voor verschillende contracten (BA, Rechtsbijstand, Inzittenden…).</t>
  </si>
  <si>
    <t>8 - De 80%-berekening bij het risico-object want dienstig voor verschillende contracten. Een agenda-vermelding kan, per contract, voor de herziening van die contracten.</t>
  </si>
  <si>
    <t>9 - Voor een electronische identiteitskaart kan het bestand "EID" worden opgeslagen.</t>
  </si>
  <si>
    <t>10 - Medisch attest bij de persoon. Het is de verzekeraar die het vraagt. Het heeft geen geldigheidsdatum.</t>
  </si>
  <si>
    <t>11 - De brief of mail die het dossier introduceert bij de verzekeraar zal de agendering triggeren.</t>
  </si>
  <si>
    <t>12 - Te agenderen indien opvolging nodig is.</t>
  </si>
  <si>
    <t>13 - De wijze van verzending van het mandaat genereert de agendering.</t>
  </si>
  <si>
    <t>14 - de wijze van verzending van het getekend voorstel genereert de agendering. Dat voorstel zit (tijdelijk) bij de verzekeringnemer mocht het contract-dossier nog niet gemaakt zijn.</t>
  </si>
  <si>
    <t>15 - De liquidatie-kwijting wordt aan het contract gehecht want het is een dossier-element dat geen opvolging vereist.</t>
  </si>
  <si>
    <t xml:space="preserve">16 - Het jaarlijks vloot-overzicht hoort bij het contract, als dossier-bijlage. </t>
  </si>
  <si>
    <t>17 - Als de opzeg het contract van een andere makelaar betreft dan is dit een bijlage aan het opgestelde contract. Als het echter een contract in portefeuille betreft dan is het een bijlage aan het opgezegde contract.</t>
  </si>
  <si>
    <t xml:space="preserve">18 - Tariferingen zijn bijlages aan contract-dossiers gezien ze de basis van het aanbod zijn. We raden aan de tariferingen bij en na het document offerte als een samengesteld document op te slaan dat dan makkelijker consulteerbaar is. </t>
  </si>
  <si>
    <t>19 - Regularisatie documenten horen bij het contract las bijlagen in het dossier.</t>
  </si>
  <si>
    <t>20 - Het verzonden document genereert de eventuele agendavermelding. De aard van het inkomende document, of zijn gebruik genereert zijn directe aanhechting en/of een agendavermelding, en dit in functie van de afspraken binnen het kantoor.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</si>
</sst>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0"/>
      <color theme="1"/>
      <name val="Arial"/>
      <family val="2"/>
    </font>
    <font>
      <b/>
      <sz val="10"/>
      <color theme="0"/>
      <name val="Arial"/>
      <family val="2"/>
    </font>
    <font>
      <b/>
      <sz val="10"/>
      <color indexed="8"/>
      <name val="Arial"/>
      <family val="2"/>
    </font>
    <font>
      <b/>
      <sz val="10"/>
      <color rgb="FFFF0000"/>
      <name val="Arial"/>
      <family val="2"/>
    </font>
    <font>
      <b/>
      <sz val="10"/>
      <color theme="1"/>
      <name val="Arial"/>
      <family val="2"/>
    </font>
  </fonts>
  <fills count="8">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applyFont="1"/>
    <xf numFmtId="0" fontId="0" fillId="0" borderId="0" xfId="0" applyFont="1" applyAlignment="1" applyProtection="1">
      <alignment horizontal="left" wrapText="1"/>
      <protection locked="0"/>
    </xf>
    <xf numFmtId="0" fontId="0" fillId="3" borderId="1" xfId="0" applyFont="1" applyFill="1" applyBorder="1" applyAlignment="1" applyProtection="1">
      <alignment horizontal="left" vertical="top" wrapText="1"/>
    </xf>
    <xf numFmtId="0" fontId="0" fillId="3" borderId="1" xfId="0" applyFont="1" applyFill="1" applyBorder="1" applyAlignment="1" applyProtection="1">
      <alignment vertical="top" wrapText="1"/>
      <protection locked="0"/>
    </xf>
    <xf numFmtId="0" fontId="0" fillId="4" borderId="1" xfId="0" applyFont="1" applyFill="1" applyBorder="1" applyAlignment="1" applyProtection="1">
      <alignment horizontal="left" vertical="top" wrapText="1"/>
    </xf>
    <xf numFmtId="0" fontId="0" fillId="4" borderId="1" xfId="0" applyFont="1" applyFill="1" applyBorder="1" applyAlignment="1" applyProtection="1">
      <alignment vertical="top" wrapText="1"/>
      <protection locked="0"/>
    </xf>
    <xf numFmtId="0" fontId="0" fillId="4" borderId="1" xfId="0" applyFont="1" applyFill="1" applyBorder="1" applyAlignment="1" applyProtection="1">
      <alignment horizontal="center" vertical="top" wrapText="1"/>
    </xf>
    <xf numFmtId="0" fontId="0" fillId="4" borderId="1" xfId="0" applyFont="1" applyFill="1" applyBorder="1" applyAlignment="1" applyProtection="1">
      <alignment vertical="top" wrapText="1"/>
    </xf>
    <xf numFmtId="0" fontId="1" fillId="2" borderId="1" xfId="0" applyFont="1" applyFill="1" applyBorder="1"/>
    <xf numFmtId="0" fontId="0" fillId="3" borderId="1" xfId="0" applyFont="1" applyFill="1" applyBorder="1" applyAlignment="1" applyProtection="1">
      <alignment horizontal="center" vertical="top" wrapText="1"/>
    </xf>
    <xf numFmtId="0" fontId="0" fillId="3" borderId="1" xfId="0" applyFont="1" applyFill="1" applyBorder="1" applyAlignment="1" applyProtection="1">
      <alignment vertical="top" wrapText="1"/>
    </xf>
    <xf numFmtId="0" fontId="3" fillId="5" borderId="0" xfId="0" applyFont="1" applyFill="1" applyAlignment="1">
      <alignment horizontal="center"/>
    </xf>
    <xf numFmtId="0" fontId="0" fillId="6" borderId="0" xfId="0" quotePrefix="1" applyFont="1" applyFill="1" applyAlignment="1">
      <alignment horizontal="right"/>
    </xf>
    <xf numFmtId="0" fontId="0" fillId="6" borderId="0" xfId="0" applyFont="1" applyFill="1"/>
    <xf numFmtId="0" fontId="1" fillId="2" borderId="1" xfId="0" applyNumberFormat="1" applyFont="1" applyFill="1" applyBorder="1" applyAlignment="1">
      <alignment textRotation="45"/>
    </xf>
    <xf numFmtId="0" fontId="1" fillId="2" borderId="1" xfId="0" applyNumberFormat="1" applyFont="1" applyFill="1" applyBorder="1" applyAlignment="1">
      <alignment horizontal="center"/>
    </xf>
    <xf numFmtId="0" fontId="1" fillId="2" borderId="1" xfId="0" applyNumberFormat="1" applyFont="1" applyFill="1" applyBorder="1"/>
    <xf numFmtId="0" fontId="0" fillId="0" borderId="0" xfId="0" applyFont="1" applyAlignment="1">
      <alignment wrapText="1"/>
    </xf>
    <xf numFmtId="49" fontId="0" fillId="4" borderId="1" xfId="0" applyNumberFormat="1" applyFont="1" applyFill="1" applyBorder="1" applyAlignment="1" applyProtection="1">
      <alignment horizontal="center" vertical="top" wrapText="1"/>
      <protection locked="0"/>
    </xf>
    <xf numFmtId="49" fontId="0" fillId="3" borderId="1" xfId="0" applyNumberFormat="1" applyFont="1" applyFill="1" applyBorder="1" applyAlignment="1" applyProtection="1">
      <alignment horizontal="center" vertical="top" wrapText="1"/>
      <protection locked="0"/>
    </xf>
    <xf numFmtId="49" fontId="0" fillId="3" borderId="1" xfId="0" applyNumberFormat="1" applyFont="1" applyFill="1" applyBorder="1" applyAlignment="1" applyProtection="1">
      <alignment horizontal="center" vertical="top" wrapText="1"/>
    </xf>
    <xf numFmtId="49" fontId="0" fillId="4" borderId="1" xfId="0" applyNumberFormat="1" applyFont="1" applyFill="1" applyBorder="1" applyAlignment="1" applyProtection="1">
      <alignment horizontal="center" vertical="top" wrapText="1"/>
    </xf>
    <xf numFmtId="0" fontId="0" fillId="3" borderId="1" xfId="0" applyFont="1" applyFill="1" applyBorder="1" applyAlignment="1">
      <alignment vertical="top" wrapText="1"/>
    </xf>
    <xf numFmtId="49" fontId="0" fillId="3" borderId="1" xfId="0" quotePrefix="1" applyNumberFormat="1" applyFont="1" applyFill="1" applyBorder="1" applyAlignment="1" applyProtection="1">
      <alignment horizontal="center" vertical="top" wrapText="1"/>
    </xf>
    <xf numFmtId="49" fontId="0" fillId="4" borderId="1" xfId="0" quotePrefix="1" applyNumberFormat="1" applyFont="1" applyFill="1" applyBorder="1" applyAlignment="1" applyProtection="1">
      <alignment horizontal="center" vertical="top" wrapText="1"/>
    </xf>
    <xf numFmtId="0" fontId="4" fillId="0" borderId="0" xfId="0" applyFont="1" applyAlignment="1" applyProtection="1">
      <alignment wrapText="1"/>
      <protection locked="0"/>
    </xf>
    <xf numFmtId="0" fontId="0" fillId="0" borderId="0" xfId="0" applyFont="1" applyAlignment="1" applyProtection="1">
      <alignment wrapText="1"/>
      <protection locked="0"/>
    </xf>
    <xf numFmtId="0" fontId="0" fillId="0" borderId="0" xfId="0" applyFont="1" applyFill="1" applyAlignment="1" applyProtection="1">
      <alignment horizontal="center" wrapText="1"/>
      <protection locked="0"/>
    </xf>
    <xf numFmtId="0" fontId="0" fillId="0" borderId="0" xfId="0" applyFont="1" applyAlignment="1" applyProtection="1">
      <alignment horizontal="center" wrapText="1"/>
      <protection locked="0"/>
    </xf>
    <xf numFmtId="49" fontId="0" fillId="0" borderId="0" xfId="0" applyNumberFormat="1" applyFont="1" applyAlignment="1" applyProtection="1">
      <alignment horizontal="center" wrapText="1"/>
      <protection locked="0"/>
    </xf>
    <xf numFmtId="0" fontId="4" fillId="7" borderId="0" xfId="0" applyFont="1" applyFill="1" applyAlignment="1">
      <alignment vertical="top" wrapText="1"/>
    </xf>
    <xf numFmtId="0" fontId="0" fillId="0" borderId="0" xfId="0" applyNumberFormat="1" applyFont="1" applyAlignment="1" applyProtection="1">
      <alignment horizontal="center" vertical="top"/>
      <protection locked="0"/>
    </xf>
    <xf numFmtId="0" fontId="0" fillId="4" borderId="1" xfId="0" applyFont="1" applyFill="1" applyBorder="1" applyAlignment="1">
      <alignment vertical="top" wrapText="1"/>
    </xf>
    <xf numFmtId="0" fontId="0" fillId="4" borderId="1" xfId="0" applyFont="1" applyFill="1" applyBorder="1" applyAlignment="1">
      <alignment horizontal="center" vertical="top" wrapText="1"/>
    </xf>
    <xf numFmtId="49" fontId="0" fillId="3" borderId="1" xfId="0" applyNumberFormat="1" applyFont="1" applyFill="1" applyBorder="1" applyAlignment="1" applyProtection="1">
      <alignment vertical="top" wrapText="1"/>
      <protection locked="0"/>
    </xf>
    <xf numFmtId="0" fontId="0" fillId="3" borderId="1" xfId="0" applyFont="1" applyFill="1" applyBorder="1" applyAlignment="1" applyProtection="1">
      <alignment wrapText="1"/>
      <protection locked="0"/>
    </xf>
    <xf numFmtId="49" fontId="0" fillId="4" borderId="1" xfId="0" applyNumberFormat="1" applyFont="1" applyFill="1" applyBorder="1" applyAlignment="1" applyProtection="1">
      <alignment vertical="top" wrapText="1"/>
      <protection locked="0"/>
    </xf>
    <xf numFmtId="0" fontId="0" fillId="4" borderId="1" xfId="0" applyFont="1" applyFill="1" applyBorder="1" applyAlignment="1" applyProtection="1">
      <alignment wrapText="1"/>
      <protection locked="0"/>
    </xf>
    <xf numFmtId="0" fontId="0" fillId="4" borderId="1" xfId="0" applyFont="1" applyFill="1" applyBorder="1" applyAlignment="1">
      <alignment wrapText="1"/>
    </xf>
    <xf numFmtId="0" fontId="0" fillId="3" borderId="1" xfId="0" applyFont="1" applyFill="1" applyBorder="1" applyAlignment="1">
      <alignment wrapText="1"/>
    </xf>
    <xf numFmtId="0" fontId="0" fillId="0" borderId="0" xfId="0" applyFont="1" applyAlignment="1">
      <alignment vertical="top" wrapText="1"/>
    </xf>
    <xf numFmtId="0" fontId="0" fillId="0" borderId="0" xfId="0" applyFont="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0"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1"/>
  <sheetViews>
    <sheetView tabSelected="1" workbookViewId="0">
      <pane xSplit="1" ySplit="2" topLeftCell="B3" activePane="bottomRight" state="frozen"/>
      <selection pane="topRight" activeCell="B1" sqref="B1"/>
      <selection pane="bottomLeft" activeCell="A3" sqref="A3"/>
      <selection pane="bottomRight"/>
    </sheetView>
  </sheetViews>
  <sheetFormatPr defaultRowHeight="12.75" x14ac:dyDescent="0.2"/>
  <cols>
    <col min="1" max="1" width="37.85546875" style="1" customWidth="1"/>
    <col min="2" max="6" width="4" style="1" customWidth="1"/>
    <col min="7" max="7" width="26" style="1" customWidth="1"/>
    <col min="8" max="8" width="7.28515625" style="1" customWidth="1"/>
    <col min="9" max="9" width="45.28515625" style="1" customWidth="1"/>
    <col min="10" max="11" width="5" style="1" customWidth="1"/>
    <col min="12" max="12" width="48.7109375" style="1" customWidth="1"/>
    <col min="13" max="13" width="17.7109375" style="1" customWidth="1"/>
    <col min="14" max="16384" width="9.140625" style="1"/>
  </cols>
  <sheetData>
    <row r="1" spans="1:13" x14ac:dyDescent="0.2">
      <c r="A1" s="13" t="s">
        <v>132</v>
      </c>
      <c r="B1" s="12">
        <v>2</v>
      </c>
      <c r="C1" s="14"/>
      <c r="D1" s="14"/>
      <c r="E1" s="14"/>
      <c r="F1" s="14"/>
      <c r="G1" s="14"/>
      <c r="H1" s="14"/>
      <c r="I1" s="14"/>
      <c r="J1" s="14"/>
      <c r="K1" s="14"/>
      <c r="L1" s="14"/>
    </row>
    <row r="2" spans="1:13" ht="87" customHeight="1" x14ac:dyDescent="0.2">
      <c r="A2" s="9" t="str">
        <f>IF($B$1=1,"Type de document","Type document")</f>
        <v>Type document</v>
      </c>
      <c r="B2" s="15" t="str">
        <f>IF($B$1=1,"Preneur","Verzekeringnemer")</f>
        <v>Verzekeringnemer</v>
      </c>
      <c r="C2" s="15" t="str">
        <f>IF($B$1=1,"Objet de risque","Risico-object")</f>
        <v>Risico-object</v>
      </c>
      <c r="D2" s="15" t="str">
        <f>IF($B$1=1,"Contrat","Contract")</f>
        <v>Contract</v>
      </c>
      <c r="E2" s="15" t="str">
        <f>IF($B$1=1,"Sinistre","Schade")</f>
        <v>Schade</v>
      </c>
      <c r="F2" s="15" t="str">
        <f>IF($B$1=1,"Agenda?","Agenda?")</f>
        <v>Agenda?</v>
      </c>
      <c r="G2" s="16" t="str">
        <f>IF($B$1=1,"Archivage de la mention","Archivering")</f>
        <v>Archivering</v>
      </c>
      <c r="H2" s="15" t="str">
        <f>IF($B$1=1,"Remarque","Opmerking")</f>
        <v>Opmerking</v>
      </c>
      <c r="I2" s="17" t="str">
        <f>IF($B$1=1,"Structure de l'étiquette à donner au document","Structuur label document")</f>
        <v>Structuur label document</v>
      </c>
      <c r="J2" s="15" t="str">
        <f>IF($B$1=1,"Table Telebib2","Telebib2 tabel")</f>
        <v>Telebib2 tabel</v>
      </c>
      <c r="K2" s="15" t="str">
        <f>IF($B$1=1,"Référence Telebib2","Telebib2 referte")</f>
        <v>Telebib2 referte</v>
      </c>
      <c r="L2" s="16" t="str">
        <f>IF($B$1=1,"Remarques","Opmerkingen")</f>
        <v>Opmerkingen</v>
      </c>
    </row>
    <row r="3" spans="1:13" s="18" customFormat="1" x14ac:dyDescent="0.2">
      <c r="A3" s="11" t="str">
        <f>IF($B$1=1,"Acte de décès","Overlijdensakte")</f>
        <v>Overlijdensakte</v>
      </c>
      <c r="B3" s="10" t="s">
        <v>9</v>
      </c>
      <c r="C3" s="10"/>
      <c r="D3" s="10"/>
      <c r="E3" s="10"/>
      <c r="F3" s="10" t="s">
        <v>9</v>
      </c>
      <c r="G3" s="3" t="str">
        <f>IF($B$1=1,"Conserver","Te bewaren")</f>
        <v>Te bewaren</v>
      </c>
      <c r="H3" s="20"/>
      <c r="I3" s="4" t="str">
        <f>IF($B$1=1,"Acte décès - Nom Prénom - Date","Overlijdensakte - Naam Voornaam - Datum")</f>
        <v>Overlijdensakte - Naam Voornaam - Datum</v>
      </c>
      <c r="J3" s="4" t="s">
        <v>9</v>
      </c>
      <c r="K3" s="35" t="s">
        <v>11</v>
      </c>
      <c r="L3" s="36" t="str">
        <f>IF($B$1=1,"Date = date du décès","Datum = datum van overlijden")</f>
        <v>Datum = datum van overlijden</v>
      </c>
      <c r="M3" s="27"/>
    </row>
    <row r="4" spans="1:13" s="18" customFormat="1" x14ac:dyDescent="0.2">
      <c r="A4" s="8" t="str">
        <f>IF($B$1=1,"Attestation allocations familiales","Getuigschrift van kinderbijslag")</f>
        <v>Getuigschrift van kinderbijslag</v>
      </c>
      <c r="B4" s="7" t="s">
        <v>9</v>
      </c>
      <c r="C4" s="7"/>
      <c r="D4" s="7"/>
      <c r="E4" s="7"/>
      <c r="F4" s="7" t="s">
        <v>9</v>
      </c>
      <c r="G4" s="5" t="str">
        <f>IF($B$1=1,"Archiver si clôturé","Archiveren zodra afgehandeld")</f>
        <v>Archiveren zodra afgehandeld</v>
      </c>
      <c r="H4" s="19"/>
      <c r="I4" s="6"/>
      <c r="J4" s="6" t="s">
        <v>9</v>
      </c>
      <c r="K4" s="37" t="s">
        <v>14</v>
      </c>
      <c r="L4" s="6"/>
      <c r="M4" s="27"/>
    </row>
    <row r="5" spans="1:13" s="18" customFormat="1" ht="25.5" x14ac:dyDescent="0.2">
      <c r="A5" s="11" t="str">
        <f>IF($B$1=1,"Attestation cyclomoteur","Attest motorfiets")</f>
        <v>Attest motorfiets</v>
      </c>
      <c r="B5" s="10"/>
      <c r="C5" s="10" t="s">
        <v>9</v>
      </c>
      <c r="D5" s="10"/>
      <c r="E5" s="10"/>
      <c r="F5" s="10" t="s">
        <v>9</v>
      </c>
      <c r="G5" s="3" t="str">
        <f>IF($B$1=1,"Supprimer si clôturé","Verwijderen zodra afgehandeld")</f>
        <v>Verwijderen zodra afgehandeld</v>
      </c>
      <c r="H5" s="20"/>
      <c r="I5" s="4"/>
      <c r="J5" s="4" t="s">
        <v>9</v>
      </c>
      <c r="K5" s="35" t="s">
        <v>16</v>
      </c>
      <c r="L5" s="4"/>
      <c r="M5" s="27"/>
    </row>
    <row r="6" spans="1:13" s="18" customFormat="1" ht="25.5" x14ac:dyDescent="0.2">
      <c r="A6" s="8" t="str">
        <f>IF($B$1=1,"Attestation de sinistralité","Attest schadeverleden")</f>
        <v>Attest schadeverleden</v>
      </c>
      <c r="B6" s="7" t="s">
        <v>9</v>
      </c>
      <c r="C6" s="7"/>
      <c r="D6" s="7"/>
      <c r="E6" s="7"/>
      <c r="F6" s="7" t="s">
        <v>9</v>
      </c>
      <c r="G6" s="5" t="str">
        <f>IF($B$1=1,"Supprimer si clôturé","Verwijderen zodra afgehandeld")</f>
        <v>Verwijderen zodra afgehandeld</v>
      </c>
      <c r="H6" s="19">
        <v>6</v>
      </c>
      <c r="I6" s="6" t="str">
        <f>IF($B$1=1,"Attestation sinistralité - Assureur - Nom Prénom","Schadeattest - Verzekeraar - Naam Voornaam")</f>
        <v>Schadeattest - Verzekeraar - Naam Voornaam</v>
      </c>
      <c r="J6" s="6" t="s">
        <v>9</v>
      </c>
      <c r="K6" s="37" t="s">
        <v>17</v>
      </c>
      <c r="L6" s="6"/>
      <c r="M6" s="27"/>
    </row>
    <row r="7" spans="1:13" s="18" customFormat="1" x14ac:dyDescent="0.2">
      <c r="A7" s="11" t="str">
        <f>IF($B$1=1,"Attestation mesure de protection","Getuigschrift van beschermingsmaatregelen")</f>
        <v>Getuigschrift van beschermingsmaatregelen</v>
      </c>
      <c r="B7" s="10"/>
      <c r="C7" s="10" t="s">
        <v>9</v>
      </c>
      <c r="D7" s="10"/>
      <c r="E7" s="10"/>
      <c r="F7" s="10" t="s">
        <v>9</v>
      </c>
      <c r="G7" s="3" t="str">
        <f>IF($B$1=1,"Conserver","Te bewaren")</f>
        <v>Te bewaren</v>
      </c>
      <c r="H7" s="20"/>
      <c r="I7" s="4" t="str">
        <f>IF($B$1=1,"Attestation alarme","Attest alarm")</f>
        <v>Attest alarm</v>
      </c>
      <c r="J7" s="4" t="s">
        <v>9</v>
      </c>
      <c r="K7" s="35" t="s">
        <v>19</v>
      </c>
      <c r="L7" s="4"/>
      <c r="M7" s="27"/>
    </row>
    <row r="8" spans="1:13" s="18" customFormat="1" ht="25.5" x14ac:dyDescent="0.2">
      <c r="A8" s="8" t="str">
        <f>IF($B$1=1,"Avenant de créance (du créancier)","Bijvoegsel schuldvordering (vanwege de schuldeiser)")</f>
        <v>Bijvoegsel schuldvordering (vanwege de schuldeiser)</v>
      </c>
      <c r="B8" s="7"/>
      <c r="C8" s="7" t="s">
        <v>9</v>
      </c>
      <c r="D8" s="7"/>
      <c r="E8" s="7"/>
      <c r="F8" s="7" t="s">
        <v>9</v>
      </c>
      <c r="G8" s="5" t="str">
        <f>IF($B$1=1,"Archiver si clôturé","Archiveren zodra afgehandeld")</f>
        <v>Archiveren zodra afgehandeld</v>
      </c>
      <c r="H8" s="19"/>
      <c r="I8" s="6" t="str">
        <f>IF($B$1=1,"Avenant de créance - Nom créancier","Bijvoegsel schuldeiser - Naam schuldeiser")</f>
        <v>Bijvoegsel schuldeiser - Naam schuldeiser</v>
      </c>
      <c r="J8" s="6" t="s">
        <v>9</v>
      </c>
      <c r="K8" s="37" t="s">
        <v>21</v>
      </c>
      <c r="L8" s="6"/>
      <c r="M8" s="27"/>
    </row>
    <row r="9" spans="1:13" s="18" customFormat="1" ht="25.5" x14ac:dyDescent="0.2">
      <c r="A9" s="11" t="str">
        <f>IF($B$1=1,"Avis de radiation plaque","Bericht van schrapping nummerplaat")</f>
        <v>Bericht van schrapping nummerplaat</v>
      </c>
      <c r="B9" s="10"/>
      <c r="C9" s="10" t="s">
        <v>9</v>
      </c>
      <c r="D9" s="10"/>
      <c r="E9" s="10"/>
      <c r="F9" s="10" t="s">
        <v>9</v>
      </c>
      <c r="G9" s="3" t="str">
        <f>IF($B$1=1,"Supprimer si clôturé","Verwijderen zodra afgehandeld")</f>
        <v>Verwijderen zodra afgehandeld</v>
      </c>
      <c r="H9" s="20">
        <v>7</v>
      </c>
      <c r="I9" s="4" t="str">
        <f>IF($B$1=1,"Radiation - n° plaque","Schrapping - Nummerplaat")</f>
        <v>Schrapping - Nummerplaat</v>
      </c>
      <c r="J9" s="4" t="s">
        <v>9</v>
      </c>
      <c r="K9" s="35" t="s">
        <v>23</v>
      </c>
      <c r="L9" s="4"/>
      <c r="M9" s="27"/>
    </row>
    <row r="10" spans="1:13" s="18" customFormat="1" x14ac:dyDescent="0.2">
      <c r="A10" s="8" t="str">
        <f>IF($B$1=1,"Bon de commande","Bestelbon")</f>
        <v>Bestelbon</v>
      </c>
      <c r="B10" s="7"/>
      <c r="C10" s="7"/>
      <c r="D10" s="7"/>
      <c r="E10" s="7"/>
      <c r="F10" s="7"/>
      <c r="G10" s="7"/>
      <c r="H10" s="22"/>
      <c r="I10" s="8"/>
      <c r="J10" s="33"/>
      <c r="K10" s="6"/>
      <c r="L10" s="38" t="str">
        <f>IF($B$1=1,"Inutile la facture le remplacerait !","Niet nodig - de factuur vervangt de bestelbon")</f>
        <v>Niet nodig - de factuur vervangt de bestelbon</v>
      </c>
      <c r="M10" s="27"/>
    </row>
    <row r="11" spans="1:13" s="18" customFormat="1" ht="25.5" x14ac:dyDescent="0.2">
      <c r="A11" s="11" t="str">
        <f>IF($B$1=1,"Calcul règle des 80% ou révision de celle-ci","Berekening 80% regel")</f>
        <v>Berekening 80% regel</v>
      </c>
      <c r="B11" s="10"/>
      <c r="C11" s="10" t="s">
        <v>9</v>
      </c>
      <c r="D11" s="10"/>
      <c r="E11" s="10"/>
      <c r="F11" s="10" t="s">
        <v>9</v>
      </c>
      <c r="G11" s="3" t="str">
        <f>IF($B$1=1,"Supprimer si clôturé","Verwijderen zodra afgehandeld")</f>
        <v>Verwijderen zodra afgehandeld</v>
      </c>
      <c r="H11" s="20">
        <v>8</v>
      </c>
      <c r="I11" s="4"/>
      <c r="J11" s="4" t="s">
        <v>9</v>
      </c>
      <c r="K11" s="35" t="s">
        <v>25</v>
      </c>
      <c r="L11" s="4"/>
      <c r="M11" s="27"/>
    </row>
    <row r="12" spans="1:13" s="18" customFormat="1" ht="25.5" x14ac:dyDescent="0.2">
      <c r="A12" s="8" t="str">
        <f>IF($B$1=1,"Carte de membre","Lidkaart")</f>
        <v>Lidkaart</v>
      </c>
      <c r="B12" s="7"/>
      <c r="C12" s="7" t="s">
        <v>9</v>
      </c>
      <c r="D12" s="7"/>
      <c r="E12" s="7"/>
      <c r="F12" s="7"/>
      <c r="G12" s="5" t="str">
        <f>IF($B$1=1,"Supprimer si clôturé","Verwijderen zodra afgehandeld")</f>
        <v>Verwijderen zodra afgehandeld</v>
      </c>
      <c r="H12" s="19"/>
      <c r="I12" s="6"/>
      <c r="J12" s="6" t="s">
        <v>9</v>
      </c>
      <c r="K12" s="37" t="s">
        <v>26</v>
      </c>
      <c r="L12" s="6"/>
      <c r="M12" s="27"/>
    </row>
    <row r="13" spans="1:13" s="18" customFormat="1" x14ac:dyDescent="0.2">
      <c r="A13" s="11" t="str">
        <f>IF($B$1=1,"Carte d'identité","Identiteitskaart")</f>
        <v>Identiteitskaart</v>
      </c>
      <c r="B13" s="10" t="s">
        <v>9</v>
      </c>
      <c r="C13" s="10"/>
      <c r="D13" s="10"/>
      <c r="E13" s="10"/>
      <c r="F13" s="10" t="s">
        <v>9</v>
      </c>
      <c r="G13" s="3" t="str">
        <f>IF($B$1=1,"Conserver","Te bewaren")</f>
        <v>Te bewaren</v>
      </c>
      <c r="H13" s="20">
        <v>9</v>
      </c>
      <c r="I13" s="36" t="str">
        <f>IF($B$1=1,"CI - Nom Prénom - Date","ID - Naam Voornaam - Datum")</f>
        <v>ID - Naam Voornaam - Datum</v>
      </c>
      <c r="J13" s="4" t="s">
        <v>9</v>
      </c>
      <c r="K13" s="35" t="s">
        <v>27</v>
      </c>
      <c r="L13" s="36" t="str">
        <f>IF($B$1=1,"Date = fin de validité","Datum = einde geldigheid")</f>
        <v>Datum = einde geldigheid</v>
      </c>
      <c r="M13" s="27"/>
    </row>
    <row r="14" spans="1:13" s="18" customFormat="1" ht="25.5" x14ac:dyDescent="0.2">
      <c r="A14" s="8" t="str">
        <f>IF($B$1=1,"Carte d'immatriculation","Kentekenbewijs")</f>
        <v>Kentekenbewijs</v>
      </c>
      <c r="B14" s="7"/>
      <c r="C14" s="7" t="s">
        <v>9</v>
      </c>
      <c r="D14" s="7"/>
      <c r="E14" s="7"/>
      <c r="F14" s="7"/>
      <c r="G14" s="5" t="str">
        <f>IF($B$1=1,"Supprimer si clôturé","Verwijderen zodra afgehandeld")</f>
        <v>Verwijderen zodra afgehandeld</v>
      </c>
      <c r="H14" s="19"/>
      <c r="I14" s="38" t="str">
        <f>IF($B$1=1,"Certificat d'immatriculation","Inschrijvingsbewijs")</f>
        <v>Inschrijvingsbewijs</v>
      </c>
      <c r="J14" s="6" t="s">
        <v>9</v>
      </c>
      <c r="K14" s="37" t="s">
        <v>30</v>
      </c>
      <c r="L14" s="6"/>
      <c r="M14" s="27"/>
    </row>
    <row r="15" spans="1:13" s="18" customFormat="1" ht="25.5" x14ac:dyDescent="0.2">
      <c r="A15" s="11" t="str">
        <f>IF($B$1=1,"Carte verte","Groene kaart")</f>
        <v>Groene kaart</v>
      </c>
      <c r="B15" s="10"/>
      <c r="C15" s="10"/>
      <c r="D15" s="10" t="s">
        <v>9</v>
      </c>
      <c r="E15" s="10"/>
      <c r="F15" s="10" t="s">
        <v>9</v>
      </c>
      <c r="G15" s="3" t="str">
        <f>IF($B$1=1,"Supprimer si clôturé","Verwijderen zodra afgehandeld")</f>
        <v>Verwijderen zodra afgehandeld</v>
      </c>
      <c r="H15" s="20"/>
      <c r="I15" s="36" t="str">
        <f>IF($B$1=1,"CV - date - date","Groene kaart - Datum tot Datum")</f>
        <v>Groene kaart - Datum tot Datum</v>
      </c>
      <c r="J15" s="4" t="s">
        <v>9</v>
      </c>
      <c r="K15" s="35" t="s">
        <v>32</v>
      </c>
      <c r="L15" s="36" t="str">
        <f>IF($B$1=1,"date début - date fin","begin- en eind-datum")</f>
        <v>begin- en eind-datum</v>
      </c>
      <c r="M15" s="27"/>
    </row>
    <row r="16" spans="1:13" s="18" customFormat="1" ht="25.5" x14ac:dyDescent="0.2">
      <c r="A16" s="8" t="str">
        <f>IF($B$1=1,"Certificat antivol","Antidiefstalcertificaat")</f>
        <v>Antidiefstalcertificaat</v>
      </c>
      <c r="B16" s="7"/>
      <c r="C16" s="7" t="s">
        <v>9</v>
      </c>
      <c r="D16" s="7"/>
      <c r="E16" s="7"/>
      <c r="F16" s="7" t="s">
        <v>9</v>
      </c>
      <c r="G16" s="5" t="str">
        <f>IF($B$1=1,"Supprimer si clôturé","Verwijderen zodra afgehandeld")</f>
        <v>Verwijderen zodra afgehandeld</v>
      </c>
      <c r="H16" s="19"/>
      <c r="I16" s="38" t="str">
        <f>IF($B$1=1,"Système d'alarme - type","Alarmsysteem - Type")</f>
        <v>Alarmsysteem - Type</v>
      </c>
      <c r="J16" s="6" t="s">
        <v>9</v>
      </c>
      <c r="K16" s="37" t="s">
        <v>35</v>
      </c>
      <c r="L16" s="6"/>
      <c r="M16" s="27"/>
    </row>
    <row r="17" spans="1:13" s="18" customFormat="1" x14ac:dyDescent="0.2">
      <c r="A17" s="11" t="str">
        <f>IF($B$1=1,"Certificat médical aptitude à conduire","Medisch certificaat van rijbekwaamheid")</f>
        <v>Medisch certificaat van rijbekwaamheid</v>
      </c>
      <c r="B17" s="10" t="s">
        <v>9</v>
      </c>
      <c r="C17" s="10"/>
      <c r="D17" s="10"/>
      <c r="E17" s="10"/>
      <c r="F17" s="10" t="s">
        <v>9</v>
      </c>
      <c r="G17" s="3" t="str">
        <f>IF($B$1=1,"Archiver si clôturé","Archiveren zodra afgehandeld")</f>
        <v>Archiveren zodra afgehandeld</v>
      </c>
      <c r="H17" s="20">
        <v>10</v>
      </c>
      <c r="I17" s="36" t="str">
        <f>IF($B$1=1,"Certificat d'aptitude - date","Attest geschiktheid - Datum")</f>
        <v>Attest geschiktheid - Datum</v>
      </c>
      <c r="J17" s="4" t="s">
        <v>9</v>
      </c>
      <c r="K17" s="35" t="s">
        <v>37</v>
      </c>
      <c r="L17" s="36" t="str">
        <f>IF($B$1=1,"Date = date de renouvellement","Datum = datum hernieuwing")</f>
        <v>Datum = datum hernieuwing</v>
      </c>
      <c r="M17" s="27"/>
    </row>
    <row r="18" spans="1:13" s="18" customFormat="1" x14ac:dyDescent="0.2">
      <c r="A18" s="8" t="str">
        <f>IF($B$1=1,"Clause particulières non encodables","Bijzondere voorwaarden, niet codeerbaar")</f>
        <v>Bijzondere voorwaarden, niet codeerbaar</v>
      </c>
      <c r="B18" s="7"/>
      <c r="C18" s="7"/>
      <c r="D18" s="7" t="s">
        <v>9</v>
      </c>
      <c r="E18" s="7"/>
      <c r="F18" s="7" t="s">
        <v>9</v>
      </c>
      <c r="G18" s="5" t="str">
        <f>IF($B$1=1,"Archiver si clôturé","Archiveren zodra afgehandeld")</f>
        <v>Archiveren zodra afgehandeld</v>
      </c>
      <c r="H18" s="19"/>
      <c r="I18" s="6"/>
      <c r="J18" s="6" t="s">
        <v>9</v>
      </c>
      <c r="K18" s="37" t="s">
        <v>39</v>
      </c>
      <c r="L18" s="6"/>
      <c r="M18" s="27"/>
    </row>
    <row r="19" spans="1:13" s="18" customFormat="1" x14ac:dyDescent="0.2">
      <c r="A19" s="11" t="str">
        <f>IF($B$1=1,"Clauses particulières (exclu hosp.)","Bijzondere voorwaarden (uitsl. hospit.)")</f>
        <v>Bijzondere voorwaarden (uitsl. hospit.)</v>
      </c>
      <c r="B19" s="10"/>
      <c r="C19" s="10"/>
      <c r="D19" s="10"/>
      <c r="E19" s="10"/>
      <c r="F19" s="10"/>
      <c r="G19" s="10"/>
      <c r="H19" s="21"/>
      <c r="I19" s="11"/>
      <c r="J19" s="23"/>
      <c r="K19" s="4"/>
      <c r="L19" s="36" t="str">
        <f>IF($B$1=1,"Clause particulières non encodables","Bijzondere clausules- tekstuele")</f>
        <v>Bijzondere clausules- tekstuele</v>
      </c>
      <c r="M19" s="27"/>
    </row>
    <row r="20" spans="1:13" s="18" customFormat="1" x14ac:dyDescent="0.2">
      <c r="A20" s="8" t="str">
        <f>IF($B$1=1,"Composition du ménage","Gezinssamenstelling")</f>
        <v>Gezinssamenstelling</v>
      </c>
      <c r="B20" s="7" t="s">
        <v>9</v>
      </c>
      <c r="C20" s="7"/>
      <c r="D20" s="7"/>
      <c r="E20" s="7"/>
      <c r="F20" s="7" t="s">
        <v>9</v>
      </c>
      <c r="G20" s="5" t="str">
        <f>IF($B$1=1,"Archiver si clôturé","Archiveren zodra afgehandeld")</f>
        <v>Archiveren zodra afgehandeld</v>
      </c>
      <c r="H20" s="19"/>
      <c r="I20" s="6"/>
      <c r="J20" s="6" t="s">
        <v>9</v>
      </c>
      <c r="K20" s="37" t="s">
        <v>40</v>
      </c>
      <c r="L20" s="6"/>
      <c r="M20" s="27"/>
    </row>
    <row r="21" spans="1:13" s="18" customFormat="1" ht="25.5" x14ac:dyDescent="0.2">
      <c r="A21" s="11" t="str">
        <f>IF($B$1=1,"Composition du personnel","Personeelssamenstelling")</f>
        <v>Personeelssamenstelling</v>
      </c>
      <c r="B21" s="10"/>
      <c r="C21" s="10" t="s">
        <v>9</v>
      </c>
      <c r="D21" s="10"/>
      <c r="E21" s="10"/>
      <c r="F21" s="10" t="s">
        <v>9</v>
      </c>
      <c r="G21" s="3" t="str">
        <f>IF($B$1=1,"Supprimer si clôturé","Verwijderen zodra afgehandeld")</f>
        <v>Verwijderen zodra afgehandeld</v>
      </c>
      <c r="H21" s="20"/>
      <c r="I21" s="36" t="str">
        <f>IF($B$1=1,"Composition personnel -année","Samenstelling personeel - Jaar")</f>
        <v>Samenstelling personeel - Jaar</v>
      </c>
      <c r="J21" s="4" t="s">
        <v>9</v>
      </c>
      <c r="K21" s="35" t="s">
        <v>42</v>
      </c>
      <c r="L21" s="4"/>
      <c r="M21" s="27"/>
    </row>
    <row r="22" spans="1:13" s="18" customFormat="1" x14ac:dyDescent="0.2">
      <c r="A22" s="8" t="str">
        <f>IF($B$1=1,"Composition du personnel / masse salariale","Personeelssamenstelling / salarissen")</f>
        <v>Personeelssamenstelling / salarissen</v>
      </c>
      <c r="B22" s="7"/>
      <c r="C22" s="7"/>
      <c r="D22" s="7"/>
      <c r="E22" s="7"/>
      <c r="F22" s="7"/>
      <c r="G22" s="7"/>
      <c r="H22" s="22"/>
      <c r="I22" s="8"/>
      <c r="J22" s="33"/>
      <c r="K22" s="6"/>
      <c r="L22" s="38" t="str">
        <f>IF($B$1=1,"Composition du personnel","Samenstelling personeel")</f>
        <v>Samenstelling personeel</v>
      </c>
      <c r="M22" s="27"/>
    </row>
    <row r="23" spans="1:13" s="18" customFormat="1" x14ac:dyDescent="0.2">
      <c r="A23" s="11" t="str">
        <f>IF($B$1=1,"Conditions particulières types salon …","Bijzondere voorwaarden type salon ...")</f>
        <v>Bijzondere voorwaarden type salon ...</v>
      </c>
      <c r="B23" s="10"/>
      <c r="C23" s="10"/>
      <c r="D23" s="10"/>
      <c r="E23" s="10"/>
      <c r="F23" s="10"/>
      <c r="G23" s="10"/>
      <c r="H23" s="21"/>
      <c r="I23" s="11"/>
      <c r="J23" s="23"/>
      <c r="K23" s="4"/>
      <c r="L23" s="36" t="str">
        <f>IF($B$1=1,"Clauses particulières non encodables","Bijzondere clausules - tekstuele")</f>
        <v>Bijzondere clausules - tekstuele</v>
      </c>
      <c r="M23" s="27"/>
    </row>
    <row r="24" spans="1:13" s="18" customFormat="1" ht="25.5" x14ac:dyDescent="0.2">
      <c r="A24" s="8" t="str">
        <f>IF($B$1=1,"Constat  Européen d'accident","Europees Aanrijdingsformulier")</f>
        <v>Europees Aanrijdingsformulier</v>
      </c>
      <c r="B24" s="7"/>
      <c r="C24" s="7"/>
      <c r="D24" s="7"/>
      <c r="E24" s="7" t="s">
        <v>9</v>
      </c>
      <c r="F24" s="7" t="s">
        <v>9</v>
      </c>
      <c r="G24" s="5" t="str">
        <f>IF($B$1=1,"Conserver","Te bewaren")</f>
        <v>Te bewaren</v>
      </c>
      <c r="H24" s="19" t="s">
        <v>134</v>
      </c>
      <c r="I24" s="38" t="str">
        <f>IF($B$1=1,"Constat auto - Nom prénom (preneur) - Date","Aanrijdingsfomulier - Naam Voornaam (verzekeringnemer) - Datum")</f>
        <v>Aanrijdingsfomulier - Naam Voornaam (verzekeringnemer) - Datum</v>
      </c>
      <c r="J24" s="6" t="s">
        <v>9</v>
      </c>
      <c r="K24" s="37" t="s">
        <v>44</v>
      </c>
      <c r="L24" s="38" t="str">
        <f>IF($B$1=1,"Date = date sinistre  -  Photocopier en NB avant de scanner ! Constat original papier à conserver","Datum = datum schade - Zwart-Wit kopij vooraleer te scannen! Origineel papier te bewaren.")</f>
        <v>Datum = datum schade - Zwart-Wit kopij vooraleer te scannen! Origineel papier te bewaren.</v>
      </c>
      <c r="M24" s="27"/>
    </row>
    <row r="25" spans="1:13" s="18" customFormat="1" x14ac:dyDescent="0.2">
      <c r="A25" s="11" t="str">
        <f>IF($B$1=1,"Contrat - avenant","Contract - bijvoegsel")</f>
        <v>Contract - bijvoegsel</v>
      </c>
      <c r="B25" s="10"/>
      <c r="C25" s="10"/>
      <c r="D25" s="10"/>
      <c r="E25" s="10"/>
      <c r="F25" s="10"/>
      <c r="G25" s="10"/>
      <c r="H25" s="21"/>
      <c r="I25" s="11"/>
      <c r="J25" s="23"/>
      <c r="K25" s="4"/>
      <c r="L25" s="36" t="str">
        <f>IF($B$1=1,"Contrat - avenant signé","Contract - bijvoegsel getekend")</f>
        <v>Contract - bijvoegsel getekend</v>
      </c>
      <c r="M25" s="27"/>
    </row>
    <row r="26" spans="1:13" s="18" customFormat="1" x14ac:dyDescent="0.2">
      <c r="A26" s="8" t="str">
        <f>IF($B$1=1,"Contrat de crédit","Krediet-contract")</f>
        <v>Krediet-contract</v>
      </c>
      <c r="B26" s="7"/>
      <c r="C26" s="7"/>
      <c r="D26" s="7"/>
      <c r="E26" s="7"/>
      <c r="F26" s="7"/>
      <c r="G26" s="7"/>
      <c r="H26" s="22"/>
      <c r="I26" s="8"/>
      <c r="J26" s="33"/>
      <c r="K26" s="6"/>
      <c r="L26" s="38" t="str">
        <f>IF($B$1=1,"Contrat - avenant signé","Contract - bijvoegsel getekend")</f>
        <v>Contract - bijvoegsel getekend</v>
      </c>
      <c r="M26" s="27"/>
    </row>
    <row r="27" spans="1:13" s="18" customFormat="1" x14ac:dyDescent="0.2">
      <c r="A27" s="11" t="str">
        <f>IF($B$1=1,"Contrat signé","Getekend contract")</f>
        <v>Getekend contract</v>
      </c>
      <c r="B27" s="10"/>
      <c r="C27" s="10"/>
      <c r="D27" s="10"/>
      <c r="E27" s="10"/>
      <c r="F27" s="10"/>
      <c r="G27" s="10"/>
      <c r="H27" s="21" t="s">
        <v>46</v>
      </c>
      <c r="I27" s="11"/>
      <c r="J27" s="23"/>
      <c r="K27" s="4"/>
      <c r="L27" s="36" t="str">
        <f>IF($B$1=1,"Contrat - avenant signé","Contract - bijvoegsel getekend")</f>
        <v>Contract - bijvoegsel getekend</v>
      </c>
      <c r="M27" s="27"/>
    </row>
    <row r="28" spans="1:13" s="18" customFormat="1" x14ac:dyDescent="0.2">
      <c r="A28" s="8" t="str">
        <f>IF($B$1=1,"Courrier/mail entrant","Inkomende brief/mail")</f>
        <v>Inkomende brief/mail</v>
      </c>
      <c r="B28" s="7"/>
      <c r="C28" s="7"/>
      <c r="D28" s="7"/>
      <c r="E28" s="7"/>
      <c r="F28" s="7"/>
      <c r="G28" s="7"/>
      <c r="H28" s="22" t="s">
        <v>133</v>
      </c>
      <c r="I28" s="8"/>
      <c r="J28" s="33"/>
      <c r="K28" s="6"/>
      <c r="L28" s="38" t="str">
        <f>IF($B$1=1,"Lettre client (12), Lettre Compagnie (12), E-mail","Brief klant (12) - brief verzekeraar (12) - e-Mail")</f>
        <v>Brief klant (12) - brief verzekeraar (12) - e-Mail</v>
      </c>
      <c r="M28" s="27"/>
    </row>
    <row r="29" spans="1:13" s="18" customFormat="1" ht="25.5" x14ac:dyDescent="0.2">
      <c r="A29" s="11" t="str">
        <f>IF($B$1=1,"Déclaration d'accident","Ongevalsaangiftel")</f>
        <v>Ongevalsaangiftel</v>
      </c>
      <c r="B29" s="10"/>
      <c r="C29" s="10"/>
      <c r="D29" s="10"/>
      <c r="E29" s="10" t="s">
        <v>9</v>
      </c>
      <c r="F29" s="10" t="s">
        <v>9</v>
      </c>
      <c r="G29" s="3" t="str">
        <f>IF($B$1=1,"Archiver si clôturé","Archiveren zodra afgehandeld")</f>
        <v>Archiveren zodra afgehandeld</v>
      </c>
      <c r="H29" s="20" t="s">
        <v>47</v>
      </c>
      <c r="I29" s="36" t="str">
        <f>IF($B$1=1,"DECSIN - Nom prénom (preneur) - Date","Schadeaangifte - Naam Voornaam (verzekeringnemer) - Datum")</f>
        <v>Schadeaangifte - Naam Voornaam (verzekeringnemer) - Datum</v>
      </c>
      <c r="J29" s="4" t="s">
        <v>9</v>
      </c>
      <c r="K29" s="35" t="s">
        <v>49</v>
      </c>
      <c r="L29" s="36" t="str">
        <f>IF($B$1=1,"Date = date sinistre","Datum = datum schade")</f>
        <v>Datum = datum schade</v>
      </c>
      <c r="M29" s="27"/>
    </row>
    <row r="30" spans="1:13" s="18" customFormat="1" ht="25.5" x14ac:dyDescent="0.2">
      <c r="A30" s="8" t="str">
        <f>IF($B$1=1,"Demande d'immatriculation","Inschrijvingsaanvraag")</f>
        <v>Inschrijvingsaanvraag</v>
      </c>
      <c r="B30" s="7"/>
      <c r="C30" s="7" t="s">
        <v>9</v>
      </c>
      <c r="D30" s="7"/>
      <c r="E30" s="7"/>
      <c r="F30" s="7" t="s">
        <v>9</v>
      </c>
      <c r="G30" s="5" t="str">
        <f>IF($B$1=1,"Supprimer si clôturé","Verwijderen zodra afgehandeld")</f>
        <v>Verwijderen zodra afgehandeld</v>
      </c>
      <c r="H30" s="19" t="s">
        <v>51</v>
      </c>
      <c r="I30" s="38" t="str">
        <f>IF($B$1=1,"DIV - Marque - Type","DIV - Merk - Type")</f>
        <v>DIV - Merk - Type</v>
      </c>
      <c r="J30" s="6" t="s">
        <v>9</v>
      </c>
      <c r="K30" s="37" t="s">
        <v>53</v>
      </c>
      <c r="L30" s="38" t="str">
        <f>IF($B$1=1,"A archiver avec la preuve d'immatriculation WEB DIV (au choix des bureaux)","Archiveren samen met inschrijvingsbewijs van Web/DIV")</f>
        <v>Archiveren samen met inschrijvingsbewijs van Web/DIV</v>
      </c>
      <c r="M30" s="27"/>
    </row>
    <row r="31" spans="1:13" s="18" customFormat="1" x14ac:dyDescent="0.2">
      <c r="A31" s="11" t="str">
        <f>IF($B$1=1,"Demande de crédit","Aanvraag krediet")</f>
        <v>Aanvraag krediet</v>
      </c>
      <c r="B31" s="10"/>
      <c r="C31" s="10"/>
      <c r="D31" s="10"/>
      <c r="E31" s="10"/>
      <c r="F31" s="10"/>
      <c r="G31" s="10"/>
      <c r="H31" s="21" t="s">
        <v>135</v>
      </c>
      <c r="I31" s="11"/>
      <c r="J31" s="23"/>
      <c r="K31" s="4"/>
      <c r="L31" s="36" t="str">
        <f>IF($B$1=1,"Proposition (14)","Voorstel (14)")</f>
        <v>Voorstel (14)</v>
      </c>
      <c r="M31" s="27"/>
    </row>
    <row r="32" spans="1:13" s="18" customFormat="1" x14ac:dyDescent="0.2">
      <c r="A32" s="8" t="str">
        <f>IF($B$1=1,"Devis"," Bestek")</f>
        <v xml:space="preserve"> Bestek</v>
      </c>
      <c r="B32" s="7"/>
      <c r="C32" s="7" t="s">
        <v>9</v>
      </c>
      <c r="D32" s="7"/>
      <c r="E32" s="7" t="s">
        <v>9</v>
      </c>
      <c r="F32" s="7"/>
      <c r="G32" s="5" t="str">
        <f>IF($B$1=1,"Archiver si clôturé","Archiveren zodra afgehandeld")</f>
        <v>Archiveren zodra afgehandeld</v>
      </c>
      <c r="H32" s="19"/>
      <c r="I32" s="6"/>
      <c r="J32" s="6" t="s">
        <v>9</v>
      </c>
      <c r="K32" s="37" t="s">
        <v>55</v>
      </c>
      <c r="L32" s="6"/>
      <c r="M32" s="27"/>
    </row>
    <row r="33" spans="1:13" s="18" customFormat="1" x14ac:dyDescent="0.2">
      <c r="A33" s="11" t="str">
        <f>IF($B$1=1,"Devoir d'information","Informatieplicht")</f>
        <v>Informatieplicht</v>
      </c>
      <c r="B33" s="10"/>
      <c r="C33" s="10"/>
      <c r="D33" s="10" t="s">
        <v>9</v>
      </c>
      <c r="E33" s="10"/>
      <c r="F33" s="10" t="s">
        <v>9</v>
      </c>
      <c r="G33" s="3" t="str">
        <f>IF($B$1=1,"Archiver si clôturé","Archiveren zodra afgehandeld")</f>
        <v>Archiveren zodra afgehandeld</v>
      </c>
      <c r="H33" s="20"/>
      <c r="I33" s="36" t="str">
        <f>IF($B$1=1,"Devoir information","Informatieplicht")</f>
        <v>Informatieplicht</v>
      </c>
      <c r="J33" s="4" t="s">
        <v>9</v>
      </c>
      <c r="K33" s="35" t="s">
        <v>56</v>
      </c>
      <c r="L33" s="4"/>
      <c r="M33" s="27"/>
    </row>
    <row r="34" spans="1:13" s="18" customFormat="1" x14ac:dyDescent="0.2">
      <c r="A34" s="8" t="str">
        <f>IF($B$1=1,"Domiciliation","Domiciliëring")</f>
        <v>Domiciliëring</v>
      </c>
      <c r="B34" s="7" t="s">
        <v>9</v>
      </c>
      <c r="C34" s="7"/>
      <c r="D34" s="7" t="s">
        <v>9</v>
      </c>
      <c r="E34" s="7"/>
      <c r="F34" s="7" t="s">
        <v>57</v>
      </c>
      <c r="G34" s="5"/>
      <c r="H34" s="22" t="s">
        <v>46</v>
      </c>
      <c r="I34" s="39" t="str">
        <f>IF($B$1=1,"Dom à la cie -  nr - date","Dom verzekeraar - Nr - Datum")</f>
        <v>Dom verzekeraar - Nr - Datum</v>
      </c>
      <c r="J34" s="33" t="s">
        <v>57</v>
      </c>
      <c r="K34" s="6"/>
      <c r="L34" s="38" t="str">
        <f>IF($B$1=1,"Facultatif","Facultatief")</f>
        <v>Facultatief</v>
      </c>
      <c r="M34" s="27"/>
    </row>
    <row r="35" spans="1:13" s="18" customFormat="1" ht="25.5" x14ac:dyDescent="0.2">
      <c r="A35" s="11" t="str">
        <f>IF($B$1=1,"Dossier prêt hypothécaire","Dossier hypothecaire lening")</f>
        <v>Dossier hypothecaire lening</v>
      </c>
      <c r="B35" s="10"/>
      <c r="C35" s="10"/>
      <c r="D35" s="10" t="s">
        <v>9</v>
      </c>
      <c r="E35" s="10"/>
      <c r="F35" s="10" t="s">
        <v>9</v>
      </c>
      <c r="G35" s="3" t="str">
        <f>IF($B$1=1,"Supprimer si clôturé","Verwijderen zodra afgehandeld")</f>
        <v>Verwijderen zodra afgehandeld</v>
      </c>
      <c r="H35" s="20"/>
      <c r="I35" s="36" t="str">
        <f>IF($B$1=1,"Demande PH","Hypotheeklening - aanvraag")</f>
        <v>Hypotheeklening - aanvraag</v>
      </c>
      <c r="J35" s="4" t="s">
        <v>9</v>
      </c>
      <c r="K35" s="35" t="s">
        <v>61</v>
      </c>
      <c r="L35" s="36" t="str">
        <f>IF($B$1=1,"Rattaché au n° de contrat provisoire","Gehecht aan een voorlopig polisnummer")</f>
        <v>Gehecht aan een voorlopig polisnummer</v>
      </c>
      <c r="M35" s="27"/>
    </row>
    <row r="36" spans="1:13" s="18" customFormat="1" x14ac:dyDescent="0.2">
      <c r="A36" s="8" t="str">
        <f>IF($B$1=1,"E-mail","e-Mail")</f>
        <v>e-Mail</v>
      </c>
      <c r="B36" s="7" t="s">
        <v>9</v>
      </c>
      <c r="C36" s="7" t="s">
        <v>9</v>
      </c>
      <c r="D36" s="7" t="s">
        <v>9</v>
      </c>
      <c r="E36" s="7" t="s">
        <v>9</v>
      </c>
      <c r="F36" s="7"/>
      <c r="G36" s="5" t="str">
        <f>IF($B$1=1,"Selon le contenu","Volgens de inhoud")</f>
        <v>Volgens de inhoud</v>
      </c>
      <c r="H36" s="19"/>
      <c r="I36" s="6"/>
      <c r="J36" s="6" t="s">
        <v>9</v>
      </c>
      <c r="K36" s="37" t="s">
        <v>64</v>
      </c>
      <c r="L36" s="6"/>
      <c r="M36" s="27"/>
    </row>
    <row r="37" spans="1:13" s="18" customFormat="1" x14ac:dyDescent="0.2">
      <c r="A37" s="11" t="str">
        <f>IF($B$1=1,"Facture","Factuur")</f>
        <v>Factuur</v>
      </c>
      <c r="B37" s="10"/>
      <c r="C37" s="10" t="s">
        <v>9</v>
      </c>
      <c r="D37" s="10"/>
      <c r="E37" s="10"/>
      <c r="F37" s="10" t="s">
        <v>9</v>
      </c>
      <c r="G37" s="3" t="str">
        <f>IF($B$1=1,"Archiver si clôturé","Archiveren zodra afgehandeld")</f>
        <v>Archiveren zodra afgehandeld</v>
      </c>
      <c r="H37" s="20"/>
      <c r="I37" s="36" t="str">
        <f>IF($B$1=1,"Facture achat - Marque - Type","Aankoopfactuur - Merk - Type")</f>
        <v>Aankoopfactuur - Merk - Type</v>
      </c>
      <c r="J37" s="4" t="s">
        <v>9</v>
      </c>
      <c r="K37" s="35" t="s">
        <v>66</v>
      </c>
      <c r="L37" s="4"/>
      <c r="M37" s="27"/>
    </row>
    <row r="38" spans="1:13" s="18" customFormat="1" x14ac:dyDescent="0.2">
      <c r="A38" s="8" t="str">
        <f>IF($B$1=1,"Fiche antériorité/attestation sur l'honneur","Schadeverleden op erewoord")</f>
        <v>Schadeverleden op erewoord</v>
      </c>
      <c r="B38" s="7"/>
      <c r="C38" s="7"/>
      <c r="D38" s="7"/>
      <c r="E38" s="7"/>
      <c r="F38" s="7"/>
      <c r="G38" s="7"/>
      <c r="H38" s="22"/>
      <c r="I38" s="8"/>
      <c r="J38" s="33"/>
      <c r="K38" s="6"/>
      <c r="L38" s="38" t="str">
        <f>IF($B$1=1,"Attestation de sinistralité","Schade-attest")</f>
        <v>Schade-attest</v>
      </c>
      <c r="M38" s="27"/>
    </row>
    <row r="39" spans="1:13" s="18" customFormat="1" x14ac:dyDescent="0.2">
      <c r="A39" s="11" t="str">
        <f>IF($B$1=1,"Fiche client","Klantenfiche - wettelijke")</f>
        <v>Klantenfiche - wettelijke</v>
      </c>
      <c r="B39" s="10" t="s">
        <v>9</v>
      </c>
      <c r="C39" s="10"/>
      <c r="D39" s="10"/>
      <c r="E39" s="10"/>
      <c r="F39" s="10" t="s">
        <v>9</v>
      </c>
      <c r="G39" s="3" t="str">
        <f>IF($B$1=1,"Archiver si clôturé","Archiveren zodra afgehandeld")</f>
        <v>Archiveren zodra afgehandeld</v>
      </c>
      <c r="H39" s="20"/>
      <c r="I39" s="36" t="str">
        <f>IF($B$1=1,"Fiche client et analyse du portefeuille + date","Klantfiche + portefeuilleanalyse - Datum")</f>
        <v>Klantfiche + portefeuilleanalyse - Datum</v>
      </c>
      <c r="J39" s="4" t="s">
        <v>9</v>
      </c>
      <c r="K39" s="35" t="s">
        <v>69</v>
      </c>
      <c r="L39" s="4"/>
      <c r="M39" s="27"/>
    </row>
    <row r="40" spans="1:13" s="18" customFormat="1" ht="25.5" x14ac:dyDescent="0.2">
      <c r="A40" s="8" t="str">
        <f>IF($B$1=1,"Fiche de salaire","Salarisfiche")</f>
        <v>Salarisfiche</v>
      </c>
      <c r="B40" s="7" t="s">
        <v>9</v>
      </c>
      <c r="C40" s="7"/>
      <c r="D40" s="7"/>
      <c r="E40" s="7"/>
      <c r="F40" s="7" t="s">
        <v>9</v>
      </c>
      <c r="G40" s="5" t="str">
        <f>IF($B$1=1,"Supprimer si clôturé","Verwijderen zodra afgehandeld")</f>
        <v>Verwijderen zodra afgehandeld</v>
      </c>
      <c r="H40" s="19"/>
      <c r="I40" s="6"/>
      <c r="J40" s="6" t="s">
        <v>9</v>
      </c>
      <c r="K40" s="37" t="s">
        <v>70</v>
      </c>
      <c r="L40" s="6"/>
      <c r="M40" s="27"/>
    </row>
    <row r="41" spans="1:13" s="18" customFormat="1" x14ac:dyDescent="0.2">
      <c r="A41" s="11" t="str">
        <f>IF($B$1=1,"Formulaire annuel INAMI pour contrat vie","Jaarlijks RIZIV formulier voor contract leven")</f>
        <v>Jaarlijks RIZIV formulier voor contract leven</v>
      </c>
      <c r="B41" s="10"/>
      <c r="C41" s="10"/>
      <c r="D41" s="10"/>
      <c r="E41" s="10"/>
      <c r="F41" s="10"/>
      <c r="G41" s="10"/>
      <c r="H41" s="21"/>
      <c r="I41" s="11"/>
      <c r="J41" s="23" t="s">
        <v>57</v>
      </c>
      <c r="K41" s="4"/>
      <c r="L41" s="36" t="str">
        <f>IF($B$1=1,"Proposition et gérer par étiquette","Voorstel en beheer")</f>
        <v>Voorstel en beheer</v>
      </c>
      <c r="M41" s="27"/>
    </row>
    <row r="42" spans="1:13" s="18" customFormat="1" x14ac:dyDescent="0.2">
      <c r="A42" s="8" t="str">
        <f>IF($B$1=1,"Griile VAL ou expertise","VAL-evaluatierooster of expertise")</f>
        <v>VAL-evaluatierooster of expertise</v>
      </c>
      <c r="B42" s="7"/>
      <c r="C42" s="7" t="s">
        <v>9</v>
      </c>
      <c r="D42" s="7"/>
      <c r="E42" s="7"/>
      <c r="F42" s="7" t="s">
        <v>9</v>
      </c>
      <c r="G42" s="5" t="str">
        <f>IF($B$1=1,"Conserver","Te bewaren")</f>
        <v>Te bewaren</v>
      </c>
      <c r="H42" s="19"/>
      <c r="I42" s="6"/>
      <c r="J42" s="6" t="s">
        <v>9</v>
      </c>
      <c r="K42" s="37" t="s">
        <v>72</v>
      </c>
      <c r="L42" s="6"/>
      <c r="M42" s="27"/>
    </row>
    <row r="43" spans="1:13" s="18" customFormat="1" x14ac:dyDescent="0.2">
      <c r="A43" s="11" t="str">
        <f>IF($B$1=1,"Grille d'évaluation (type compagnie &lt;&gt; val)","Evaluatierooster")</f>
        <v>Evaluatierooster</v>
      </c>
      <c r="B43" s="10"/>
      <c r="C43" s="10"/>
      <c r="D43" s="10" t="s">
        <v>9</v>
      </c>
      <c r="E43" s="10"/>
      <c r="F43" s="10" t="s">
        <v>9</v>
      </c>
      <c r="G43" s="3" t="str">
        <f>IF($B$1=1,"Archiver si clôturé","Archiveren zodra afgehandeld")</f>
        <v>Archiveren zodra afgehandeld</v>
      </c>
      <c r="H43" s="20"/>
      <c r="I43" s="36" t="str">
        <f>IF($B$1=1,"Grille évaluation - date  - nom cie","Raster evaluatie - Datum")</f>
        <v>Raster evaluatie - Datum</v>
      </c>
      <c r="J43" s="4" t="s">
        <v>9</v>
      </c>
      <c r="K43" s="35" t="s">
        <v>74</v>
      </c>
      <c r="L43" s="4"/>
      <c r="M43" s="27"/>
    </row>
    <row r="44" spans="1:13" s="18" customFormat="1" x14ac:dyDescent="0.2">
      <c r="A44" s="8" t="str">
        <f>IF($B$1=1,"Lettre Cie surveillance portefeuille","Brief Verzekeraar - sanering portefeuille")</f>
        <v>Brief Verzekeraar - sanering portefeuille</v>
      </c>
      <c r="B44" s="7"/>
      <c r="C44" s="7"/>
      <c r="D44" s="7" t="s">
        <v>9</v>
      </c>
      <c r="E44" s="7"/>
      <c r="F44" s="7" t="s">
        <v>9</v>
      </c>
      <c r="G44" s="5" t="str">
        <f>IF($B$1=1,"Archiver si clôturé","Archiveren zodra afgehandeld")</f>
        <v>Archiveren zodra afgehandeld</v>
      </c>
      <c r="H44" s="19"/>
      <c r="I44" s="38" t="str">
        <f>IF($B$1=1,"Surveillance cie - date","Sanering verzekeraar - Datum")</f>
        <v>Sanering verzekeraar - Datum</v>
      </c>
      <c r="J44" s="6" t="s">
        <v>9</v>
      </c>
      <c r="K44" s="37" t="s">
        <v>75</v>
      </c>
      <c r="L44" s="6"/>
      <c r="M44" s="27"/>
    </row>
    <row r="45" spans="1:13" s="18" customFormat="1" x14ac:dyDescent="0.2">
      <c r="A45" s="11" t="str">
        <f>IF($B$1=1,"Lettre client","Communicatie klant")</f>
        <v>Communicatie klant</v>
      </c>
      <c r="B45" s="10" t="s">
        <v>9</v>
      </c>
      <c r="C45" s="10" t="s">
        <v>9</v>
      </c>
      <c r="D45" s="10" t="s">
        <v>9</v>
      </c>
      <c r="E45" s="10" t="s">
        <v>9</v>
      </c>
      <c r="F45" s="10" t="s">
        <v>9</v>
      </c>
      <c r="G45" s="3" t="str">
        <f>IF($B$1=1,"Archiver si clôturé","Archiveren zodra afgehandeld")</f>
        <v>Archiveren zodra afgehandeld</v>
      </c>
      <c r="H45" s="20" t="s">
        <v>76</v>
      </c>
      <c r="I45" s="36" t="str">
        <f>IF($B$1=1,"Lettre client - date","Brief klant - Datum")</f>
        <v>Brief klant - Datum</v>
      </c>
      <c r="J45" s="4" t="s">
        <v>9</v>
      </c>
      <c r="K45" s="35" t="s">
        <v>78</v>
      </c>
      <c r="L45" s="36" t="str">
        <f>IF($B$1=1,"Date = date du courrier / sujet courrier dans mention agenda","Datum = datum brief / onderwerp in agendavermelding")</f>
        <v>Datum = datum brief / onderwerp in agendavermelding</v>
      </c>
      <c r="M45" s="27"/>
    </row>
    <row r="46" spans="1:13" s="18" customFormat="1" x14ac:dyDescent="0.2">
      <c r="A46" s="8" t="str">
        <f>IF($B$1=1,"Lettre Compagnie","Communicatie verzekeraar")</f>
        <v>Communicatie verzekeraar</v>
      </c>
      <c r="B46" s="7" t="s">
        <v>9</v>
      </c>
      <c r="C46" s="7" t="s">
        <v>9</v>
      </c>
      <c r="D46" s="7" t="s">
        <v>9</v>
      </c>
      <c r="E46" s="7" t="s">
        <v>9</v>
      </c>
      <c r="F46" s="7" t="s">
        <v>9</v>
      </c>
      <c r="G46" s="5" t="str">
        <f>IF($B$1=1,"Archiver si clôturé","Archiveren zodra afgehandeld")</f>
        <v>Archiveren zodra afgehandeld</v>
      </c>
      <c r="H46" s="19" t="s">
        <v>76</v>
      </c>
      <c r="I46" s="38" t="str">
        <f>IF($B$1=1,"Lettre Cie - date","Brief verzekeraar - Datum")</f>
        <v>Brief verzekeraar - Datum</v>
      </c>
      <c r="J46" s="6" t="s">
        <v>9</v>
      </c>
      <c r="K46" s="37" t="s">
        <v>81</v>
      </c>
      <c r="L46" s="38" t="str">
        <f>IF($B$1=1,"Date = date du courrier / sujet courrier dans mention agenda","Datum = datum brief / onderwerp in agendavermelding")</f>
        <v>Datum = datum brief / onderwerp in agendavermelding</v>
      </c>
      <c r="M46" s="27"/>
    </row>
    <row r="47" spans="1:13" s="18" customFormat="1" ht="25.5" x14ac:dyDescent="0.2">
      <c r="A47" s="11" t="str">
        <f>IF($B$1=1,"Mandat en faveur","Bericht van wijziging van tussenpersoon")</f>
        <v>Bericht van wijziging van tussenpersoon</v>
      </c>
      <c r="B47" s="10"/>
      <c r="C47" s="10"/>
      <c r="D47" s="10" t="s">
        <v>9</v>
      </c>
      <c r="E47" s="10"/>
      <c r="F47" s="10" t="s">
        <v>9</v>
      </c>
      <c r="G47" s="3" t="str">
        <f>IF($B$1=1,"Supprimer si clôturé","Verwijderen zodra afgehandeld")</f>
        <v>Verwijderen zodra afgehandeld</v>
      </c>
      <c r="H47" s="20" t="s">
        <v>82</v>
      </c>
      <c r="I47" s="36" t="str">
        <f>IF($B$1=1,"Mandat  - date d'envoi","Mandaat - Verzendingsdatum")</f>
        <v>Mandaat - Verzendingsdatum</v>
      </c>
      <c r="J47" s="4" t="s">
        <v>9</v>
      </c>
      <c r="K47" s="35" t="s">
        <v>84</v>
      </c>
      <c r="L47" s="36" t="str">
        <f>IF($B$1=1,"A archiver dans dossier avec accusé d'envoi","Archiveren in dossier samen met bewijs verzending")</f>
        <v>Archiveren in dossier samen met bewijs verzending</v>
      </c>
      <c r="M47" s="27"/>
    </row>
    <row r="48" spans="1:13" s="18" customFormat="1" x14ac:dyDescent="0.2">
      <c r="A48" s="8" t="str">
        <f>IF($B$1=1,"Masse salariale/chiffre d'affaire","Salarissen / zakencijfer")</f>
        <v>Salarissen / zakencijfer</v>
      </c>
      <c r="B48" s="7"/>
      <c r="C48" s="7"/>
      <c r="D48" s="7"/>
      <c r="E48" s="7"/>
      <c r="F48" s="7"/>
      <c r="G48" s="7"/>
      <c r="H48" s="25" t="s">
        <v>113</v>
      </c>
      <c r="I48" s="8"/>
      <c r="J48" s="33"/>
      <c r="K48" s="6"/>
      <c r="L48" s="38" t="str">
        <f>IF($B$1=1,"Relevé annuel du Chiffre d'affaire (19)","Jaarlijkse opgave zakencijfer (19)")</f>
        <v>Jaarlijkse opgave zakencijfer (19)</v>
      </c>
      <c r="M48" s="27"/>
    </row>
    <row r="49" spans="1:13" s="18" customFormat="1" x14ac:dyDescent="0.2">
      <c r="A49" s="11" t="str">
        <f>IF($B$1=1,"Offre de prix / prospection","Offerte / prospectie")</f>
        <v>Offerte / prospectie</v>
      </c>
      <c r="B49" s="10"/>
      <c r="C49" s="10"/>
      <c r="D49" s="10"/>
      <c r="E49" s="10"/>
      <c r="F49" s="10"/>
      <c r="G49" s="10"/>
      <c r="H49" s="21" t="s">
        <v>86</v>
      </c>
      <c r="I49" s="11"/>
      <c r="J49" s="23"/>
      <c r="K49" s="4"/>
      <c r="L49" s="36" t="str">
        <f>IF($B$1=1,"Offre définitive","Definitieve offerte")</f>
        <v>Definitieve offerte</v>
      </c>
      <c r="M49" s="27"/>
    </row>
    <row r="50" spans="1:13" s="18" customFormat="1" x14ac:dyDescent="0.2">
      <c r="A50" s="8" t="str">
        <f>IF($B$1=1,"Offre de prix suivi d'un contrat","Offertemet resulterend contract")</f>
        <v>Offertemet resulterend contract</v>
      </c>
      <c r="B50" s="7"/>
      <c r="C50" s="7"/>
      <c r="D50" s="7"/>
      <c r="E50" s="7"/>
      <c r="F50" s="7"/>
      <c r="G50" s="7"/>
      <c r="H50" s="22" t="s">
        <v>86</v>
      </c>
      <c r="I50" s="8"/>
      <c r="J50" s="33"/>
      <c r="K50" s="6"/>
      <c r="L50" s="38" t="str">
        <f>IF($B$1=1,"Offre définitive","Definitieve offerte")</f>
        <v>Definitieve offerte</v>
      </c>
      <c r="M50" s="27"/>
    </row>
    <row r="51" spans="1:13" s="18" customFormat="1" ht="25.5" x14ac:dyDescent="0.2">
      <c r="A51" s="11" t="str">
        <f>IF($B$1=1,"Offre définitive","Offerte")</f>
        <v>Offerte</v>
      </c>
      <c r="B51" s="10" t="s">
        <v>9</v>
      </c>
      <c r="C51" s="10"/>
      <c r="D51" s="10" t="s">
        <v>9</v>
      </c>
      <c r="E51" s="10"/>
      <c r="F51" s="10"/>
      <c r="G51" s="3" t="str">
        <f>IF($B$1=1,"Supprimer si clôturé","Verwijderen zodra afgehandeld")</f>
        <v>Verwijderen zodra afgehandeld</v>
      </c>
      <c r="H51" s="20"/>
      <c r="I51" s="4"/>
      <c r="J51" s="4" t="s">
        <v>9</v>
      </c>
      <c r="K51" s="35" t="s">
        <v>87</v>
      </c>
      <c r="L51" s="4"/>
      <c r="M51" s="27"/>
    </row>
    <row r="52" spans="1:13" s="18" customFormat="1" ht="25.5" x14ac:dyDescent="0.2">
      <c r="A52" s="8" t="str">
        <f>IF($B$1=1,"Offre définitive PH et conditions générales","Offerte hypotheek en algemene voorwaarden")</f>
        <v>Offerte hypotheek en algemene voorwaarden</v>
      </c>
      <c r="B52" s="7"/>
      <c r="C52" s="7"/>
      <c r="D52" s="7"/>
      <c r="E52" s="7"/>
      <c r="F52" s="7"/>
      <c r="G52" s="7"/>
      <c r="H52" s="22"/>
      <c r="I52" s="8"/>
      <c r="J52" s="33"/>
      <c r="K52" s="6"/>
      <c r="L52" s="38" t="str">
        <f>IF($B$1=1,"Offre définitive","Definitieve offerte")</f>
        <v>Definitieve offerte</v>
      </c>
      <c r="M52" s="27"/>
    </row>
    <row r="53" spans="1:13" s="18" customFormat="1" x14ac:dyDescent="0.2">
      <c r="A53" s="11" t="str">
        <f>IF($B$1=1,"Paiement caisse","Betaling kassa")</f>
        <v>Betaling kassa</v>
      </c>
      <c r="B53" s="10"/>
      <c r="C53" s="10"/>
      <c r="D53" s="10"/>
      <c r="E53" s="10"/>
      <c r="F53" s="10"/>
      <c r="G53" s="10"/>
      <c r="H53" s="21" t="s">
        <v>46</v>
      </c>
      <c r="I53" s="11"/>
      <c r="J53" s="23"/>
      <c r="K53" s="4"/>
      <c r="L53" s="4"/>
    </row>
    <row r="54" spans="1:13" s="18" customFormat="1" x14ac:dyDescent="0.2">
      <c r="A54" s="8" t="str">
        <f>IF($B$1=1,"Permis de chasse","Jachtakte")</f>
        <v>Jachtakte</v>
      </c>
      <c r="B54" s="7"/>
      <c r="C54" s="7" t="s">
        <v>9</v>
      </c>
      <c r="D54" s="7"/>
      <c r="E54" s="7"/>
      <c r="F54" s="7"/>
      <c r="G54" s="5" t="str">
        <f>IF($B$1=1,"Archiver si clôturé","Archiveren zodra afgehandeld")</f>
        <v>Archiveren zodra afgehandeld</v>
      </c>
      <c r="H54" s="19"/>
      <c r="I54" s="6"/>
      <c r="J54" s="6" t="s">
        <v>9</v>
      </c>
      <c r="K54" s="37" t="s">
        <v>88</v>
      </c>
      <c r="L54" s="6"/>
      <c r="M54" s="27"/>
    </row>
    <row r="55" spans="1:13" s="18" customFormat="1" x14ac:dyDescent="0.2">
      <c r="A55" s="11" t="str">
        <f>IF($B$1=1,"Permis de conduire","Rijbewijs")</f>
        <v>Rijbewijs</v>
      </c>
      <c r="B55" s="10" t="s">
        <v>9</v>
      </c>
      <c r="C55" s="10"/>
      <c r="D55" s="10"/>
      <c r="E55" s="10"/>
      <c r="F55" s="10" t="s">
        <v>9</v>
      </c>
      <c r="G55" s="3" t="str">
        <f>IF($B$1=1,"Conserver","Te bewaren")</f>
        <v>Te bewaren</v>
      </c>
      <c r="H55" s="20"/>
      <c r="I55" s="36" t="str">
        <f>IF($B$1=1,"PC - Nom prénom - Date","Rijbewijs - Naam Voornaam - Datum")</f>
        <v>Rijbewijs - Naam Voornaam - Datum</v>
      </c>
      <c r="J55" s="4" t="s">
        <v>9</v>
      </c>
      <c r="K55" s="35" t="s">
        <v>89</v>
      </c>
      <c r="L55" s="4"/>
      <c r="M55" s="27"/>
    </row>
    <row r="56" spans="1:13" s="18" customFormat="1" x14ac:dyDescent="0.2">
      <c r="A56" s="8" t="str">
        <f>IF($B$1=1,"Photos","Foto(s)")</f>
        <v>Foto(s)</v>
      </c>
      <c r="B56" s="7"/>
      <c r="C56" s="7" t="s">
        <v>9</v>
      </c>
      <c r="D56" s="7"/>
      <c r="E56" s="7"/>
      <c r="F56" s="7" t="s">
        <v>9</v>
      </c>
      <c r="G56" s="5" t="str">
        <f>IF($B$1=1,"Archiver si clôturé","Archiveren zodra afgehandeld")</f>
        <v>Archiveren zodra afgehandeld</v>
      </c>
      <c r="H56" s="19"/>
      <c r="I56" s="38" t="str">
        <f>IF($B$1=1,"Photos - date","Foto's - Datum")</f>
        <v>Foto's - Datum</v>
      </c>
      <c r="J56" s="6" t="s">
        <v>9</v>
      </c>
      <c r="K56" s="37" t="s">
        <v>91</v>
      </c>
      <c r="L56" s="6"/>
      <c r="M56" s="27"/>
    </row>
    <row r="57" spans="1:13" s="18" customFormat="1" x14ac:dyDescent="0.2">
      <c r="A57" s="11" t="str">
        <f>IF($B$1=1,"Plan de prélèvement (tranches)","Planning opnames (schijven)")</f>
        <v>Planning opnames (schijven)</v>
      </c>
      <c r="B57" s="10"/>
      <c r="C57" s="10"/>
      <c r="D57" s="10"/>
      <c r="E57" s="10"/>
      <c r="F57" s="10"/>
      <c r="G57" s="10"/>
      <c r="H57" s="21"/>
      <c r="I57" s="11"/>
      <c r="J57" s="23"/>
      <c r="K57" s="4"/>
      <c r="L57" s="36" t="str">
        <f>IF($B$1=1,"Rattaché au n° de contrat provisoire","Gehecht aan voorlopig contract nummer")</f>
        <v>Gehecht aan voorlopig contract nummer</v>
      </c>
      <c r="M57" s="27"/>
    </row>
    <row r="58" spans="1:13" s="18" customFormat="1" x14ac:dyDescent="0.2">
      <c r="A58" s="8" t="str">
        <f>IF($B$1=1,"Police - avenant signé","Polis of bijvoegsel")</f>
        <v>Polis of bijvoegsel</v>
      </c>
      <c r="B58" s="7"/>
      <c r="C58" s="7"/>
      <c r="D58" s="7" t="s">
        <v>9</v>
      </c>
      <c r="E58" s="7"/>
      <c r="F58" s="7" t="s">
        <v>9</v>
      </c>
      <c r="G58" s="5" t="str">
        <f>IF($B$1=1,"Archiver si clôturé","Archiveren zodra afgehandeld")</f>
        <v>Archiveren zodra afgehandeld</v>
      </c>
      <c r="H58" s="19"/>
      <c r="I58" s="38" t="str">
        <f>IF($B$1=1,"Contrat ou avenant (nr) - date","Contract of Bijvoegsel - Nummer - Datum")</f>
        <v>Contract of Bijvoegsel - Nummer - Datum</v>
      </c>
      <c r="J58" s="6" t="s">
        <v>9</v>
      </c>
      <c r="K58" s="37" t="s">
        <v>93</v>
      </c>
      <c r="L58" s="38" t="str">
        <f>IF($B$1=1,"La raison de l'avenant peut être rajouté à l'étiquette si souhaité","Indien gewenst met reden bijvoegsel op het etiket")</f>
        <v>Indien gewenst met reden bijvoegsel op het etiket</v>
      </c>
      <c r="M58" s="27"/>
    </row>
    <row r="59" spans="1:13" s="18" customFormat="1" ht="25.5" x14ac:dyDescent="0.2">
      <c r="A59" s="11" t="str">
        <f>IF($B$1=1,"Police connexe","Connexe polis")</f>
        <v>Connexe polis</v>
      </c>
      <c r="B59" s="10"/>
      <c r="C59" s="10"/>
      <c r="D59" s="10" t="s">
        <v>9</v>
      </c>
      <c r="E59" s="10"/>
      <c r="F59" s="10" t="s">
        <v>9</v>
      </c>
      <c r="G59" s="3" t="str">
        <f>IF($B$1=1,"Supprimer si clôturé","Verwijderen zodra afgehandeld")</f>
        <v>Verwijderen zodra afgehandeld</v>
      </c>
      <c r="H59" s="20"/>
      <c r="I59" s="4"/>
      <c r="J59" s="4" t="s">
        <v>9</v>
      </c>
      <c r="K59" s="35" t="s">
        <v>95</v>
      </c>
      <c r="L59" s="4"/>
      <c r="M59" s="27"/>
    </row>
    <row r="60" spans="1:13" s="18" customFormat="1" ht="25.5" x14ac:dyDescent="0.2">
      <c r="A60" s="8" t="str">
        <f>IF($B$1=1,"Police précédente","Vorige polis")</f>
        <v>Vorige polis</v>
      </c>
      <c r="B60" s="7"/>
      <c r="C60" s="7"/>
      <c r="D60" s="7" t="s">
        <v>9</v>
      </c>
      <c r="E60" s="7"/>
      <c r="F60" s="7" t="s">
        <v>9</v>
      </c>
      <c r="G60" s="5" t="str">
        <f>IF($B$1=1,"Supprimer si clôturé","Verwijderen zodra afgehandeld")</f>
        <v>Verwijderen zodra afgehandeld</v>
      </c>
      <c r="H60" s="19"/>
      <c r="I60" s="6"/>
      <c r="J60" s="6" t="s">
        <v>9</v>
      </c>
      <c r="K60" s="37" t="s">
        <v>96</v>
      </c>
      <c r="L60" s="6"/>
      <c r="M60" s="27"/>
    </row>
    <row r="61" spans="1:13" s="18" customFormat="1" ht="25.5" x14ac:dyDescent="0.2">
      <c r="A61" s="11" t="str">
        <f>IF($B$1=1,"Police remplacée","Vervangen polis")</f>
        <v>Vervangen polis</v>
      </c>
      <c r="B61" s="10"/>
      <c r="C61" s="10"/>
      <c r="D61" s="10" t="s">
        <v>9</v>
      </c>
      <c r="E61" s="10"/>
      <c r="F61" s="10" t="s">
        <v>9</v>
      </c>
      <c r="G61" s="3" t="str">
        <f>IF($B$1=1,"Supprimer si clôturé","Verwijderen zodra afgehandeld")</f>
        <v>Verwijderen zodra afgehandeld</v>
      </c>
      <c r="H61" s="20"/>
      <c r="I61" s="4"/>
      <c r="J61" s="4" t="s">
        <v>9</v>
      </c>
      <c r="K61" s="35" t="s">
        <v>97</v>
      </c>
      <c r="L61" s="4"/>
      <c r="M61" s="27"/>
    </row>
    <row r="62" spans="1:13" s="18" customFormat="1" ht="25.5" x14ac:dyDescent="0.2">
      <c r="A62" s="8" t="str">
        <f>IF($B$1=1,"Police reprise","Overgenomen polis")</f>
        <v>Overgenomen polis</v>
      </c>
      <c r="B62" s="7"/>
      <c r="C62" s="7"/>
      <c r="D62" s="7" t="s">
        <v>9</v>
      </c>
      <c r="E62" s="7"/>
      <c r="F62" s="7" t="s">
        <v>9</v>
      </c>
      <c r="G62" s="5" t="str">
        <f>IF($B$1=1,"Supprimer si clôturé","Verwijderen zodra afgehandeld")</f>
        <v>Verwijderen zodra afgehandeld</v>
      </c>
      <c r="H62" s="19"/>
      <c r="I62" s="6"/>
      <c r="J62" s="6" t="s">
        <v>9</v>
      </c>
      <c r="K62" s="37" t="s">
        <v>98</v>
      </c>
      <c r="L62" s="6"/>
      <c r="M62" s="27"/>
    </row>
    <row r="63" spans="1:13" s="18" customFormat="1" ht="25.5" x14ac:dyDescent="0.2">
      <c r="A63" s="11" t="str">
        <f>IF($B$1=1,"Preuve de revenu","Bewijs van inkomen")</f>
        <v>Bewijs van inkomen</v>
      </c>
      <c r="B63" s="10"/>
      <c r="C63" s="10"/>
      <c r="D63" s="10"/>
      <c r="E63" s="10"/>
      <c r="F63" s="10"/>
      <c r="G63" s="10"/>
      <c r="H63" s="21"/>
      <c r="I63" s="11"/>
      <c r="J63" s="23"/>
      <c r="K63" s="4"/>
      <c r="L63" s="36" t="str">
        <f>IF($B$1=1,"Preuve d'origine des fonds - Salaire, loyer, allocation, rente, AER, …","Bewijs oorsprong fondsen - Salaris, huur, toelage, rente, ...")</f>
        <v>Bewijs oorsprong fondsen - Salaris, huur, toelage, rente, ...</v>
      </c>
      <c r="M63" s="27"/>
    </row>
    <row r="64" spans="1:13" s="18" customFormat="1" x14ac:dyDescent="0.2">
      <c r="A64" s="8" t="str">
        <f>IF($B$1=1,"Preuve d'origine des fonds","Bewijs van bron van fondsen")</f>
        <v>Bewijs van bron van fondsen</v>
      </c>
      <c r="B64" s="7"/>
      <c r="C64" s="7" t="s">
        <v>9</v>
      </c>
      <c r="D64" s="7"/>
      <c r="E64" s="7"/>
      <c r="F64" s="7" t="s">
        <v>9</v>
      </c>
      <c r="G64" s="5" t="str">
        <f>IF($B$1=1,"Archiver si clôturé","Archiveren zodra afgehandeld")</f>
        <v>Archiveren zodra afgehandeld</v>
      </c>
      <c r="H64" s="19"/>
      <c r="I64" s="6"/>
      <c r="J64" s="6" t="s">
        <v>9</v>
      </c>
      <c r="K64" s="37" t="s">
        <v>99</v>
      </c>
      <c r="L64" s="6"/>
      <c r="M64" s="27"/>
    </row>
    <row r="65" spans="1:13" s="18" customFormat="1" x14ac:dyDescent="0.2">
      <c r="A65" s="11" t="str">
        <f>IF($B$1=1,"Proces-verbal","Proces-verbaal")</f>
        <v>Proces-verbaal</v>
      </c>
      <c r="B65" s="10"/>
      <c r="C65" s="10"/>
      <c r="D65" s="10"/>
      <c r="E65" s="10"/>
      <c r="F65" s="10" t="s">
        <v>9</v>
      </c>
      <c r="G65" s="3" t="str">
        <f>IF($B$1=1,"Archiver si clôturé","Archiveren zodra afgehandeld")</f>
        <v>Archiveren zodra afgehandeld</v>
      </c>
      <c r="H65" s="20"/>
      <c r="I65" s="4"/>
      <c r="J65" s="4" t="s">
        <v>9</v>
      </c>
      <c r="K65" s="35" t="s">
        <v>100</v>
      </c>
      <c r="L65" s="4"/>
      <c r="M65" s="27"/>
    </row>
    <row r="66" spans="1:13" s="18" customFormat="1" ht="25.5" x14ac:dyDescent="0.2">
      <c r="A66" s="8" t="str">
        <f>IF($B$1=1,"Proposition","Voorstel")</f>
        <v>Voorstel</v>
      </c>
      <c r="B66" s="7"/>
      <c r="C66" s="7"/>
      <c r="D66" s="7" t="s">
        <v>9</v>
      </c>
      <c r="E66" s="7"/>
      <c r="F66" s="7" t="s">
        <v>9</v>
      </c>
      <c r="G66" s="5" t="str">
        <f>IF($B$1=1,"Archiver si clôturé","Archiveren zodra afgehandeld")</f>
        <v>Archiveren zodra afgehandeld</v>
      </c>
      <c r="H66" s="19" t="s">
        <v>101</v>
      </c>
      <c r="I66" s="38" t="str">
        <f>IF($B$1=1,"Proposition - n°","Voorstel - Nummer")</f>
        <v>Voorstel - Nummer</v>
      </c>
      <c r="J66" s="6" t="s">
        <v>9</v>
      </c>
      <c r="K66" s="37" t="s">
        <v>103</v>
      </c>
      <c r="L66" s="38" t="str">
        <f>IF($B$1=1,"Voir finaliser accord avec Cie - en attendant archiver","Mits finaal akkoord met verzekeraar - in afwachting archiveren")</f>
        <v>Mits finaal akkoord met verzekeraar - in afwachting archiveren</v>
      </c>
      <c r="M66" s="27"/>
    </row>
    <row r="67" spans="1:13" s="18" customFormat="1" x14ac:dyDescent="0.2">
      <c r="A67" s="11" t="str">
        <f>IF($B$1=1,"Proposition Vie ou placement","Voorstel Leven of belegging")</f>
        <v>Voorstel Leven of belegging</v>
      </c>
      <c r="B67" s="10"/>
      <c r="C67" s="10"/>
      <c r="D67" s="10"/>
      <c r="E67" s="10"/>
      <c r="F67" s="10"/>
      <c r="G67" s="10"/>
      <c r="H67" s="24" t="s">
        <v>101</v>
      </c>
      <c r="I67" s="40" t="str">
        <f>IF($B$1=1,"Proposition - date","Voorstel - Datum")</f>
        <v>Voorstel - Datum</v>
      </c>
      <c r="J67" s="23"/>
      <c r="K67" s="4"/>
      <c r="L67" s="36" t="str">
        <f>IF($B$1=1,"Proposition (14) - Date = date signature","Voorstel (14) - Datum = datum ondertekening")</f>
        <v>Voorstel (14) - Datum = datum ondertekening</v>
      </c>
      <c r="M67" s="27"/>
    </row>
    <row r="68" spans="1:13" s="18" customFormat="1" ht="25.5" x14ac:dyDescent="0.2">
      <c r="A68" s="8" t="str">
        <f>IF($B$1=1,"Questionnaire Médical","Medische vragenlijst")</f>
        <v>Medische vragenlijst</v>
      </c>
      <c r="B68" s="7"/>
      <c r="C68" s="7" t="s">
        <v>9</v>
      </c>
      <c r="D68" s="7" t="s">
        <v>57</v>
      </c>
      <c r="E68" s="7"/>
      <c r="F68" s="7" t="s">
        <v>9</v>
      </c>
      <c r="G68" s="5" t="str">
        <f>IF($B$1=1,"Archiver si clôturé","Archiveren zodra afgehandeld")</f>
        <v>Archiveren zodra afgehandeld</v>
      </c>
      <c r="H68" s="19"/>
      <c r="I68" s="38" t="str">
        <f>IF($B$1=1,"QM - Nom prénom - date","Kwijting - Naam Voornaam - Datum")</f>
        <v>Kwijting - Naam Voornaam - Datum</v>
      </c>
      <c r="J68" s="6" t="s">
        <v>9</v>
      </c>
      <c r="K68" s="37" t="s">
        <v>106</v>
      </c>
      <c r="L68" s="38" t="str">
        <f>IF($B$1=1,"Nom = nom du preneur - Date = date signature document","Naam - naam verzekeringnemer - Datum = datum ondertekening")</f>
        <v>Naam - naam verzekeringnemer - Datum = datum ondertekening</v>
      </c>
      <c r="M68" s="27"/>
    </row>
    <row r="69" spans="1:13" s="18" customFormat="1" ht="25.5" x14ac:dyDescent="0.2">
      <c r="A69" s="11" t="str">
        <f>IF($B$1=1,"Quittance de liquidation ou d'avance","Regelings- of voorschotkwijting")</f>
        <v>Regelings- of voorschotkwijting</v>
      </c>
      <c r="B69" s="10"/>
      <c r="C69" s="10"/>
      <c r="D69" s="10" t="s">
        <v>9</v>
      </c>
      <c r="E69" s="10"/>
      <c r="F69" s="10" t="s">
        <v>9</v>
      </c>
      <c r="G69" s="3" t="str">
        <f>IF($B$1=1,"Archiver si clôturé","Archiveren zodra afgehandeld")</f>
        <v>Archiveren zodra afgehandeld</v>
      </c>
      <c r="H69" s="20" t="s">
        <v>107</v>
      </c>
      <c r="I69" s="36" t="str">
        <f>IF($B$1=1,"Liquidation ou Avance - nom prénom - date","Kwijting - Liquidatie of voorschot - Naam Voornaam - Datum")</f>
        <v>Kwijting - Liquidatie of voorschot - Naam Voornaam - Datum</v>
      </c>
      <c r="J69" s="4" t="s">
        <v>9</v>
      </c>
      <c r="K69" s="35" t="s">
        <v>108</v>
      </c>
      <c r="L69" s="36" t="str">
        <f>IF($B$1=1,"Date = date de liquidation ou d'avance","Datum = datum liquidatie of voorschot")</f>
        <v>Datum = datum liquidatie of voorschot</v>
      </c>
      <c r="M69" s="27"/>
    </row>
    <row r="70" spans="1:13" s="18" customFormat="1" x14ac:dyDescent="0.2">
      <c r="A70" s="8" t="str">
        <f>IF($B$1=1,"Rapport d'inspection","Inspectieverslag (preventie)")</f>
        <v>Inspectieverslag (preventie)</v>
      </c>
      <c r="B70" s="7"/>
      <c r="C70" s="7" t="s">
        <v>9</v>
      </c>
      <c r="D70" s="7"/>
      <c r="E70" s="7"/>
      <c r="F70" s="7" t="s">
        <v>9</v>
      </c>
      <c r="G70" s="5" t="str">
        <f>IF($B$1=1,"Archiver si clôturé","Archiveren zodra afgehandeld")</f>
        <v>Archiveren zodra afgehandeld</v>
      </c>
      <c r="H70" s="19"/>
      <c r="I70" s="38" t="str">
        <f>IF($B$1=1,"Rapport expertise - adresse risque date","Expertiseverslag - Risico-adres - Datum")</f>
        <v>Expertiseverslag - Risico-adres - Datum</v>
      </c>
      <c r="J70" s="6" t="s">
        <v>9</v>
      </c>
      <c r="K70" s="37" t="s">
        <v>111</v>
      </c>
      <c r="L70" s="38" t="str">
        <f>IF($B$1=1,"date = date expertise","Datum = datum expertise")</f>
        <v>Datum = datum expertise</v>
      </c>
      <c r="M70" s="27"/>
    </row>
    <row r="71" spans="1:13" s="18" customFormat="1" ht="25.5" x14ac:dyDescent="0.2">
      <c r="A71" s="11" t="str">
        <f>IF($B$1=1,"Régularisation annuelle (AT, RC. Expl., P Expl.)","Jaarlijkse regularisatie (AO, BA expl., Uitb,verlies)")</f>
        <v>Jaarlijkse regularisatie (AO, BA expl., Uitb,verlies)</v>
      </c>
      <c r="B71" s="10"/>
      <c r="C71" s="10"/>
      <c r="D71" s="10"/>
      <c r="E71" s="10"/>
      <c r="F71" s="10"/>
      <c r="G71" s="10"/>
      <c r="H71" s="21" t="s">
        <v>113</v>
      </c>
      <c r="I71" s="11"/>
      <c r="J71" s="23"/>
      <c r="K71" s="4"/>
      <c r="L71" s="36" t="str">
        <f>IF($B$1=1,"Contrat - avenant signé","Contract - bijvoegsel getekend")</f>
        <v>Contract - bijvoegsel getekend</v>
      </c>
      <c r="M71" s="27"/>
    </row>
    <row r="72" spans="1:13" s="18" customFormat="1" ht="25.5" x14ac:dyDescent="0.2">
      <c r="A72" s="8" t="str">
        <f>IF($B$1=1,"Relevé annuel du Chiffre d'affaire","Aangifte regulariseerbare polis")</f>
        <v>Aangifte regulariseerbare polis</v>
      </c>
      <c r="B72" s="7"/>
      <c r="C72" s="7" t="s">
        <v>9</v>
      </c>
      <c r="D72" s="7"/>
      <c r="E72" s="7"/>
      <c r="F72" s="7" t="s">
        <v>9</v>
      </c>
      <c r="G72" s="5" t="str">
        <f>IF($B$1=1,"Supprimer si clôturé","Verwijderen zodra afgehandeld")</f>
        <v>Verwijderen zodra afgehandeld</v>
      </c>
      <c r="H72" s="19" t="s">
        <v>113</v>
      </c>
      <c r="I72" s="38" t="str">
        <f>IF($B$1=1,"CA  - année","Zakencijfer - Jaar")</f>
        <v>Zakencijfer - Jaar</v>
      </c>
      <c r="J72" s="6" t="s">
        <v>9</v>
      </c>
      <c r="K72" s="37" t="s">
        <v>115</v>
      </c>
      <c r="L72" s="38" t="str">
        <f>IF($B$1=1,"Date = date de l'année à laquelle se réfère le C.A.","Datum = jaar van dat zakencijfer")</f>
        <v>Datum = jaar van dat zakencijfer</v>
      </c>
      <c r="M72" s="27"/>
    </row>
    <row r="73" spans="1:13" s="18" customFormat="1" ht="25.5" x14ac:dyDescent="0.2">
      <c r="A73" s="11" t="str">
        <f>IF($B$1=1,"Relevé annuel flotte","Jaarlijks overzicht vloot")</f>
        <v>Jaarlijks overzicht vloot</v>
      </c>
      <c r="B73" s="10"/>
      <c r="C73" s="10"/>
      <c r="D73" s="10"/>
      <c r="E73" s="10"/>
      <c r="F73" s="10"/>
      <c r="G73" s="10"/>
      <c r="H73" s="21" t="s">
        <v>117</v>
      </c>
      <c r="I73" s="11"/>
      <c r="J73" s="23"/>
      <c r="K73" s="4"/>
      <c r="L73" s="36" t="str">
        <f>IF($B$1=1,"Clause particulière non encodable ou avenant (préciser par étiquette ?","Bijzondere tekstuele clausule of bijvoegsel (te preciseren op etiket?)")</f>
        <v>Bijzondere tekstuele clausule of bijvoegsel (te preciseren op etiket?)</v>
      </c>
      <c r="M73" s="27"/>
    </row>
    <row r="74" spans="1:13" s="18" customFormat="1" x14ac:dyDescent="0.2">
      <c r="A74" s="8" t="str">
        <f>IF($B$1=1,"Remboursement caisse","Uibetaling via kassa")</f>
        <v>Uibetaling via kassa</v>
      </c>
      <c r="B74" s="7"/>
      <c r="C74" s="7"/>
      <c r="D74" s="7"/>
      <c r="E74" s="7"/>
      <c r="F74" s="7"/>
      <c r="G74" s="7"/>
      <c r="H74" s="22" t="s">
        <v>46</v>
      </c>
      <c r="I74" s="8"/>
      <c r="J74" s="33"/>
      <c r="K74" s="6"/>
      <c r="L74" s="38" t="str">
        <f>IF($B$1=1,"A supprimer (opération comptable!)","Te schrappen (is boekhoudkundige beweging)!")</f>
        <v>Te schrappen (is boekhoudkundige beweging)!</v>
      </c>
      <c r="M74" s="27"/>
    </row>
    <row r="75" spans="1:13" s="18" customFormat="1" ht="25.5" x14ac:dyDescent="0.2">
      <c r="A75" s="11" t="str">
        <f>IF($B$1=1,"Renon","Opzeg (verzekeraar)")</f>
        <v>Opzeg (verzekeraar)</v>
      </c>
      <c r="B75" s="10"/>
      <c r="C75" s="10"/>
      <c r="D75" s="10" t="s">
        <v>9</v>
      </c>
      <c r="E75" s="10"/>
      <c r="F75" s="10" t="s">
        <v>9</v>
      </c>
      <c r="G75" s="3" t="str">
        <f>IF($B$1=1,"Supprimer si clôturé","Verwijderen zodra afgehandeld")</f>
        <v>Verwijderen zodra afgehandeld</v>
      </c>
      <c r="H75" s="20" t="s">
        <v>120</v>
      </c>
      <c r="I75" s="36" t="str">
        <f>IF($B$1=1,"Renon - date d'envoi","Opzeg - Datum verzending")</f>
        <v>Opzeg - Datum verzending</v>
      </c>
      <c r="J75" s="4" t="s">
        <v>9</v>
      </c>
      <c r="K75" s="35" t="s">
        <v>122</v>
      </c>
      <c r="L75" s="36" t="str">
        <f>IF($B$1=1,"A archiver dans dossier avec accusé d'envoi","Te archiveren in dossier samen met bewijs verzending.")</f>
        <v>Te archiveren in dossier samen met bewijs verzending.</v>
      </c>
      <c r="M75" s="27"/>
    </row>
    <row r="76" spans="1:13" s="18" customFormat="1" ht="25.5" x14ac:dyDescent="0.2">
      <c r="A76" s="8" t="str">
        <f>IF($B$1=1,"Résumé package (règlement et résumé)","(Polis)package")</f>
        <v>(Polis)package</v>
      </c>
      <c r="B76" s="7" t="s">
        <v>9</v>
      </c>
      <c r="C76" s="7"/>
      <c r="D76" s="7"/>
      <c r="E76" s="7"/>
      <c r="F76" s="7" t="s">
        <v>9</v>
      </c>
      <c r="G76" s="5" t="str">
        <f>IF($B$1=1,"Archiver si clôturé","Archiveren zodra afgehandeld")</f>
        <v>Archiveren zodra afgehandeld</v>
      </c>
      <c r="H76" s="19"/>
      <c r="I76" s="38" t="str">
        <f>IF($B$1=1,"Package (HF, Familis …) - Nom Prénom - date","Package (HF, Familis,…) - Naam Voornaam - Datum")</f>
        <v>Package (HF, Familis,…) - Naam Voornaam - Datum</v>
      </c>
      <c r="J76" s="6" t="s">
        <v>9</v>
      </c>
      <c r="K76" s="37" t="s">
        <v>124</v>
      </c>
      <c r="L76" s="38" t="str">
        <f>IF($B$1=1,"Date = date impression document","Datum = datum afdruk document.")</f>
        <v>Datum = datum afdruk document.</v>
      </c>
      <c r="M76" s="27"/>
    </row>
    <row r="77" spans="1:13" s="18" customFormat="1" x14ac:dyDescent="0.2">
      <c r="A77" s="11" t="str">
        <f>IF($B$1=1,"Statuts","Statuten")</f>
        <v>Statuten</v>
      </c>
      <c r="B77" s="10" t="s">
        <v>9</v>
      </c>
      <c r="C77" s="10"/>
      <c r="D77" s="10"/>
      <c r="E77" s="10"/>
      <c r="F77" s="10" t="s">
        <v>9</v>
      </c>
      <c r="G77" s="3" t="str">
        <f>IF($B$1=1,"Archiver si clôturé","Archiveren zodra afgehandeld")</f>
        <v>Archiveren zodra afgehandeld</v>
      </c>
      <c r="H77" s="20"/>
      <c r="I77" s="36" t="str">
        <f>IF($B$1=1,"Statuts - Nom société","Statuten - Naam firma")</f>
        <v>Statuten - Naam firma</v>
      </c>
      <c r="J77" s="4" t="s">
        <v>9</v>
      </c>
      <c r="K77" s="35" t="s">
        <v>127</v>
      </c>
      <c r="L77" s="4"/>
      <c r="M77" s="27"/>
    </row>
    <row r="78" spans="1:13" s="18" customFormat="1" ht="25.5" x14ac:dyDescent="0.2">
      <c r="A78" s="8" t="str">
        <f>IF($B$1=1,"Tarification","Tarificatie")</f>
        <v>Tarificatie</v>
      </c>
      <c r="B78" s="7"/>
      <c r="C78" s="7"/>
      <c r="D78" s="7" t="s">
        <v>9</v>
      </c>
      <c r="E78" s="7"/>
      <c r="F78" s="7" t="s">
        <v>9</v>
      </c>
      <c r="G78" s="5" t="str">
        <f>IF($B$1=1,"Supprimer si clôturé","Verwijderen zodra afgehandeld")</f>
        <v>Verwijderen zodra afgehandeld</v>
      </c>
      <c r="H78" s="19" t="s">
        <v>128</v>
      </c>
      <c r="I78" s="38" t="str">
        <f>IF($B$1=1,"Tarification - ardresse risque - date","Tarifering - Risico-adres - Datum")</f>
        <v>Tarifering - Risico-adres - Datum</v>
      </c>
      <c r="J78" s="6" t="s">
        <v>9</v>
      </c>
      <c r="K78" s="37" t="s">
        <v>130</v>
      </c>
      <c r="L78" s="38" t="str">
        <f>IF($B$1=1,"Date = date offre.","Datum = datum offerte.")</f>
        <v>Datum = datum offerte.</v>
      </c>
      <c r="M78" s="27"/>
    </row>
    <row r="79" spans="1:13" s="18" customFormat="1" x14ac:dyDescent="0.2">
      <c r="A79" s="11" t="str">
        <f>IF($B$1=1,"Tarification(s) si changement de véhicule","Tarificatie(s) bij vervanging voertuig")</f>
        <v>Tarificatie(s) bij vervanging voertuig</v>
      </c>
      <c r="B79" s="10"/>
      <c r="C79" s="10"/>
      <c r="D79" s="10"/>
      <c r="E79" s="10"/>
      <c r="F79" s="10"/>
      <c r="G79" s="10"/>
      <c r="H79" s="21" t="s">
        <v>128</v>
      </c>
      <c r="I79" s="11"/>
      <c r="J79" s="23"/>
      <c r="K79" s="4"/>
      <c r="L79" s="36" t="str">
        <f>IF($B$1=1,"Offre définitive","Definitieve offerte")</f>
        <v>Definitieve offerte</v>
      </c>
      <c r="M79" s="27"/>
    </row>
    <row r="80" spans="1:13" s="18" customFormat="1" x14ac:dyDescent="0.2">
      <c r="A80" s="33"/>
      <c r="B80" s="34"/>
      <c r="C80" s="34"/>
      <c r="D80" s="34"/>
      <c r="E80" s="34"/>
      <c r="F80" s="34"/>
      <c r="G80" s="34"/>
      <c r="H80" s="19"/>
      <c r="I80" s="6"/>
      <c r="J80" s="6"/>
      <c r="K80" s="6"/>
      <c r="L80" s="6"/>
      <c r="M80" s="27"/>
    </row>
    <row r="82" spans="1:9" ht="26.25" customHeight="1" x14ac:dyDescent="0.2">
      <c r="A82" s="43" t="str">
        <f>IF($B$1=1,VLOOKUP(H82,Notes!$A$2:$B$20,2),VLOOKUP(H82,Notes!$A$2:$C$20,3))</f>
        <v>Elke agenda-vermelding moet duidelijk zijn zodat om het even wie in het kantoor direct begrijpt wat de inhoud is.</v>
      </c>
      <c r="B82" s="44"/>
      <c r="C82" s="44"/>
      <c r="D82" s="44"/>
      <c r="E82" s="44"/>
      <c r="F82" s="44"/>
      <c r="G82" s="44"/>
      <c r="H82" s="32">
        <v>0</v>
      </c>
      <c r="I82" s="26"/>
    </row>
    <row r="83" spans="1:9" ht="12.75" customHeight="1" x14ac:dyDescent="0.2">
      <c r="A83" s="42" t="str">
        <f>VLOOKUP(H83,Notes!$A$2:$B$20,1) &amp; " - " &amp; IF($B$1=1,VLOOKUP(H83,Notes!$A$2:$B$20,2),VLOOKUP(H83,Notes!$A$2:$C$20,3))</f>
        <v>1 - Scan van document is niet verplicht.</v>
      </c>
      <c r="B83" s="42"/>
      <c r="C83" s="42"/>
      <c r="D83" s="42"/>
      <c r="E83" s="42"/>
      <c r="F83" s="42"/>
      <c r="G83" s="42"/>
      <c r="H83" s="32">
        <v>1</v>
      </c>
      <c r="I83" s="2"/>
    </row>
    <row r="84" spans="1:9" ht="12.75" customHeight="1" x14ac:dyDescent="0.2">
      <c r="A84" s="42" t="str">
        <f>VLOOKUP(H84,Notes!$A$2:$B$20,1) &amp; " - " &amp; IF($B$1=1,VLOOKUP(H84,Notes!$A$2:$B$20,2),VLOOKUP(H84,Notes!$A$2:$C$20,3))</f>
        <v>2 - Document te bewaren tot tegengestelde informatie opduikt.</v>
      </c>
      <c r="B84" s="42"/>
      <c r="C84" s="42"/>
      <c r="D84" s="42"/>
      <c r="E84" s="42"/>
      <c r="F84" s="42"/>
      <c r="G84" s="42"/>
      <c r="H84" s="32">
        <v>2</v>
      </c>
      <c r="I84" s="2"/>
    </row>
    <row r="85" spans="1:9" ht="51.75" customHeight="1" x14ac:dyDescent="0.2">
      <c r="A85" s="42" t="str">
        <f>VLOOKUP(H85,Notes!$A$2:$B$20,1) &amp; " - " &amp; IF($B$1=1,VLOOKUP(H85,Notes!$A$2:$B$20,2),VLOOKUP(H85,Notes!$A$2:$C$20,3))</f>
        <v>3 - Een uitgegeven offerte moet in de agenda van de klant vermeld worden, met in bijlage de scan van de offerte. De vermelding moet duidelijk zijn, iedereen moet de voorwaarden, voordelen en eventuele kortingen kunnen consulteren!</v>
      </c>
      <c r="B85" s="42"/>
      <c r="C85" s="42"/>
      <c r="D85" s="42"/>
      <c r="E85" s="42"/>
      <c r="F85" s="42"/>
      <c r="G85" s="42"/>
      <c r="H85" s="32">
        <v>3</v>
      </c>
      <c r="I85" s="2"/>
    </row>
    <row r="86" spans="1:9" ht="24.75" customHeight="1" x14ac:dyDescent="0.2">
      <c r="A86" s="42" t="str">
        <f>VLOOKUP(H86,Notes!$A$2:$B$20,1) &amp; " - " &amp; IF($B$1=1,VLOOKUP(H86,Notes!$A$2:$B$20,2),VLOOKUP(H86,Notes!$A$2:$C$20,3))</f>
        <v>6 - Het schadeattest bij de verzekeringnemer, want dit is nuttig bij de onderschrijving van andere/nieuwe contracten.</v>
      </c>
      <c r="B86" s="42"/>
      <c r="C86" s="42"/>
      <c r="D86" s="42"/>
      <c r="E86" s="42"/>
      <c r="F86" s="42"/>
      <c r="G86" s="42"/>
      <c r="H86" s="32">
        <v>6</v>
      </c>
      <c r="I86" s="2"/>
    </row>
    <row r="87" spans="1:9" ht="12.75" customHeight="1" x14ac:dyDescent="0.2">
      <c r="A87" s="42" t="str">
        <f>VLOOKUP(H87,Notes!$A$2:$B$20,1) &amp; " - " &amp; IF($B$1=1,VLOOKUP(H87,Notes!$A$2:$B$20,2),VLOOKUP(H87,Notes!$A$2:$C$20,3))</f>
        <v>7 - Bij het risico-object want eigen aan het voertuig en dienstig voor verschillende contracten (BA, Rechtsbijstand, Inzittenden…).</v>
      </c>
      <c r="B87" s="42"/>
      <c r="C87" s="42"/>
      <c r="D87" s="42"/>
      <c r="E87" s="42"/>
      <c r="F87" s="42"/>
      <c r="G87" s="42"/>
      <c r="H87" s="32">
        <v>7</v>
      </c>
      <c r="I87" s="2"/>
    </row>
    <row r="88" spans="1:9" ht="24.75" customHeight="1" x14ac:dyDescent="0.2">
      <c r="A88" s="42" t="str">
        <f>VLOOKUP(H88,Notes!$A$2:$B$20,1) &amp; " - " &amp; IF($B$1=1,VLOOKUP(H88,Notes!$A$2:$B$20,2),VLOOKUP(H88,Notes!$A$2:$C$20,3))</f>
        <v>8 - De 80%-berekening bij het risico-object want dienstig voor verschillende contracten. Een agenda-vermelding kan, per contract, voor de herziening van die contracten.</v>
      </c>
      <c r="B88" s="42"/>
      <c r="C88" s="42"/>
      <c r="D88" s="42"/>
      <c r="E88" s="42"/>
      <c r="F88" s="42"/>
      <c r="G88" s="42"/>
      <c r="H88" s="32">
        <v>8</v>
      </c>
      <c r="I88" s="2"/>
    </row>
    <row r="89" spans="1:9" ht="12.75" customHeight="1" x14ac:dyDescent="0.2">
      <c r="A89" s="42" t="str">
        <f>VLOOKUP(H89,Notes!$A$2:$B$20,1) &amp; " - " &amp; IF($B$1=1,VLOOKUP(H89,Notes!$A$2:$B$20,2),VLOOKUP(H89,Notes!$A$2:$C$20,3))</f>
        <v>9 - Voor een electronische identiteitskaart kan het bestand "EID" worden opgeslagen.</v>
      </c>
      <c r="B89" s="42"/>
      <c r="C89" s="42"/>
      <c r="D89" s="42"/>
      <c r="E89" s="42"/>
      <c r="F89" s="42"/>
      <c r="G89" s="42"/>
      <c r="H89" s="32">
        <v>9</v>
      </c>
      <c r="I89" s="2"/>
    </row>
    <row r="90" spans="1:9" ht="27" customHeight="1" x14ac:dyDescent="0.2">
      <c r="A90" s="42" t="str">
        <f>VLOOKUP(H90,Notes!$A$2:$B$20,1) &amp; " - " &amp; IF($B$1=1,VLOOKUP(H90,Notes!$A$2:$B$20,2),VLOOKUP(H90,Notes!$A$2:$C$20,3))</f>
        <v>10 - Medisch attest bij de persoon. Het is de verzekeraar die het vraagt. Het heeft geen geldigheidsdatum.</v>
      </c>
      <c r="B90" s="42"/>
      <c r="C90" s="42"/>
      <c r="D90" s="42"/>
      <c r="E90" s="42"/>
      <c r="F90" s="42"/>
      <c r="G90" s="42"/>
      <c r="H90" s="32">
        <v>10</v>
      </c>
      <c r="I90" s="2"/>
    </row>
    <row r="91" spans="1:9" ht="24.75" customHeight="1" x14ac:dyDescent="0.2">
      <c r="A91" s="42" t="str">
        <f>VLOOKUP(H91,Notes!$A$2:$B$20,1) &amp; " - " &amp; IF($B$1=1,VLOOKUP(H91,Notes!$A$2:$B$20,2),VLOOKUP(H91,Notes!$A$2:$C$20,3))</f>
        <v>11 - De brief of mail die het dossier introduceert bij de verzekeraar zal de agendering triggeren.</v>
      </c>
      <c r="B91" s="42"/>
      <c r="C91" s="42"/>
      <c r="D91" s="42"/>
      <c r="E91" s="42"/>
      <c r="F91" s="42"/>
      <c r="G91" s="42"/>
      <c r="H91" s="32">
        <v>11</v>
      </c>
      <c r="I91" s="2"/>
    </row>
    <row r="92" spans="1:9" ht="12.75" customHeight="1" x14ac:dyDescent="0.2">
      <c r="A92" s="42" t="str">
        <f>VLOOKUP(H92,Notes!$A$2:$B$20,1) &amp; " - " &amp; IF($B$1=1,VLOOKUP(H92,Notes!$A$2:$B$20,2),VLOOKUP(H92,Notes!$A$2:$C$20,3))</f>
        <v>12 - Te agenderen indien opvolging nodig is.</v>
      </c>
      <c r="B92" s="42"/>
      <c r="C92" s="42"/>
      <c r="D92" s="42"/>
      <c r="E92" s="42"/>
      <c r="F92" s="42"/>
      <c r="G92" s="42"/>
      <c r="H92" s="32">
        <v>12</v>
      </c>
      <c r="I92" s="2"/>
    </row>
    <row r="93" spans="1:9" ht="12.75" customHeight="1" x14ac:dyDescent="0.2">
      <c r="A93" s="42" t="str">
        <f>VLOOKUP(H93,Notes!$A$2:$B$20,1) &amp; " - " &amp; IF($B$1=1,VLOOKUP(H93,Notes!$A$2:$B$20,2),VLOOKUP(H93,Notes!$A$2:$C$20,3))</f>
        <v>13 - De wijze van verzending van het mandaat genereert de agendering.</v>
      </c>
      <c r="B93" s="42"/>
      <c r="C93" s="42"/>
      <c r="D93" s="42"/>
      <c r="E93" s="42"/>
      <c r="F93" s="42"/>
      <c r="G93" s="42"/>
      <c r="H93" s="32">
        <v>13</v>
      </c>
      <c r="I93" s="2"/>
    </row>
    <row r="94" spans="1:9" ht="24" customHeight="1" x14ac:dyDescent="0.2">
      <c r="A94" s="42" t="str">
        <f>VLOOKUP(H94,Notes!$A$2:$B$20,1) &amp; " - " &amp; IF($B$1=1,VLOOKUP(H94,Notes!$A$2:$B$20,2),VLOOKUP(H94,Notes!$A$2:$C$20,3))</f>
        <v>14 - de wijze van verzending van het getekend voorstel genereert de agendering. Dat voorstel zit (tijdelijk) bij de verzekeringnemer mocht het contract-dossier nog niet gemaakt zijn.</v>
      </c>
      <c r="B94" s="42"/>
      <c r="C94" s="42"/>
      <c r="D94" s="42"/>
      <c r="E94" s="42"/>
      <c r="F94" s="42"/>
      <c r="G94" s="42"/>
      <c r="H94" s="32">
        <v>14</v>
      </c>
      <c r="I94" s="2"/>
    </row>
    <row r="95" spans="1:9" ht="24.75" customHeight="1" x14ac:dyDescent="0.2">
      <c r="A95" s="42" t="str">
        <f>VLOOKUP(H95,Notes!$A$2:$B$20,1) &amp; " - " &amp; IF($B$1=1,VLOOKUP(H95,Notes!$A$2:$B$20,2),VLOOKUP(H95,Notes!$A$2:$C$20,3))</f>
        <v>15 - De liquidatie-kwijting wordt aan het contract gehecht want het is een dossier-element dat geen opvolging vereist.</v>
      </c>
      <c r="B95" s="42"/>
      <c r="C95" s="42"/>
      <c r="D95" s="42"/>
      <c r="E95" s="42"/>
      <c r="F95" s="42"/>
      <c r="G95" s="42"/>
      <c r="H95" s="32">
        <v>15</v>
      </c>
      <c r="I95" s="2"/>
    </row>
    <row r="96" spans="1:9" ht="12.75" customHeight="1" x14ac:dyDescent="0.2">
      <c r="A96" s="42" t="str">
        <f>VLOOKUP(H96,Notes!$A$2:$B$20,1) &amp; " - " &amp; IF($B$1=1,VLOOKUP(H96,Notes!$A$2:$B$20,2),VLOOKUP(H96,Notes!$A$2:$C$20,3))</f>
        <v xml:space="preserve">16 - Het jaarlijks vloot-overzicht hoort bij het contract, als dossier-bijlage. </v>
      </c>
      <c r="B96" s="42"/>
      <c r="C96" s="42"/>
      <c r="D96" s="42"/>
      <c r="E96" s="42"/>
      <c r="F96" s="42"/>
      <c r="G96" s="42"/>
      <c r="H96" s="32">
        <v>16</v>
      </c>
      <c r="I96" s="2"/>
    </row>
    <row r="97" spans="1:9" ht="24.75" customHeight="1" x14ac:dyDescent="0.2">
      <c r="A97" s="42" t="str">
        <f>VLOOKUP(H97,Notes!$A$2:$B$20,1) &amp; " - " &amp; IF($B$1=1,VLOOKUP(H97,Notes!$A$2:$B$20,2),VLOOKUP(H97,Notes!$A$2:$C$20,3))</f>
        <v>17 - Als de opzeg het contract van een andere makelaar betreft dan is dit een bijlage aan het opgestelde contract. Als het echter een contract in portefeuille betreft dan is het een bijlage aan het opgezegde contract.</v>
      </c>
      <c r="B97" s="42"/>
      <c r="C97" s="42"/>
      <c r="D97" s="42"/>
      <c r="E97" s="42"/>
      <c r="F97" s="42"/>
      <c r="G97" s="42"/>
      <c r="H97" s="32">
        <v>17</v>
      </c>
      <c r="I97" s="2"/>
    </row>
    <row r="98" spans="1:9" ht="39" customHeight="1" x14ac:dyDescent="0.2">
      <c r="A98" s="42" t="str">
        <f>VLOOKUP(H98,Notes!$A$2:$B$20,1) &amp; " - " &amp; IF($B$1=1,VLOOKUP(H98,Notes!$A$2:$B$20,2),VLOOKUP(H98,Notes!$A$2:$C$20,3))</f>
        <v xml:space="preserve">18 - Tariferingen zijn bijlages aan contract-dossiers gezien ze de basis van het aanbod zijn. We raden aan de tariferingen bij en na het document offerte als een samengesteld document op te slaan dat dan makkelijker consulteerbaar is. </v>
      </c>
      <c r="B98" s="42"/>
      <c r="C98" s="42"/>
      <c r="D98" s="42"/>
      <c r="E98" s="42"/>
      <c r="F98" s="42"/>
      <c r="G98" s="42"/>
      <c r="H98" s="32">
        <v>18</v>
      </c>
      <c r="I98" s="2"/>
    </row>
    <row r="99" spans="1:9" ht="12.75" customHeight="1" x14ac:dyDescent="0.2">
      <c r="A99" s="42" t="str">
        <f>VLOOKUP(H99,Notes!$A$2:$B$20,1) &amp; " - " &amp; IF($B$1=1,VLOOKUP(H99,Notes!$A$2:$B$20,2),VLOOKUP(H99,Notes!$A$2:$C$20,3))</f>
        <v>19 - Regularisatie documenten horen bij het contract las bijlagen in het dossier.</v>
      </c>
      <c r="B99" s="42"/>
      <c r="C99" s="42"/>
      <c r="D99" s="42"/>
      <c r="E99" s="42"/>
      <c r="F99" s="42"/>
      <c r="G99" s="42"/>
      <c r="H99" s="32">
        <v>19</v>
      </c>
      <c r="I99" s="2"/>
    </row>
    <row r="100" spans="1:9" ht="38.25" customHeight="1" x14ac:dyDescent="0.2">
      <c r="A100" s="42" t="str">
        <f>VLOOKUP(H100,Notes!$A$2:$B$20,1) &amp; " - " &amp; IF($B$1=1,VLOOKUP(H100,Notes!$A$2:$B$20,2),VLOOKUP(H100,Notes!$A$2:$C$20,3))</f>
        <v>20 - Het verzonden document genereert de eventuele agendavermelding. De aard van het inkomende document, of zijn gebruik genereert zijn directe aanhechting en/of een agendavermelding, en dit in functie van de afspraken binnen het kantoor.</v>
      </c>
      <c r="B100" s="42"/>
      <c r="C100" s="42"/>
      <c r="D100" s="42"/>
      <c r="E100" s="42"/>
      <c r="F100" s="42"/>
      <c r="G100" s="42"/>
      <c r="H100" s="32">
        <v>20</v>
      </c>
      <c r="I100" s="2"/>
    </row>
    <row r="101" spans="1:9" x14ac:dyDescent="0.2">
      <c r="A101" s="27"/>
      <c r="B101" s="28"/>
      <c r="C101" s="28"/>
      <c r="D101" s="28"/>
      <c r="E101" s="28"/>
      <c r="F101" s="29"/>
      <c r="G101" s="29"/>
      <c r="H101" s="30"/>
      <c r="I101" s="27"/>
    </row>
  </sheetData>
  <mergeCells count="19">
    <mergeCell ref="A92:G92"/>
    <mergeCell ref="A93:G93"/>
    <mergeCell ref="A82:G82"/>
    <mergeCell ref="A100:G100"/>
    <mergeCell ref="A83:G83"/>
    <mergeCell ref="A84:G84"/>
    <mergeCell ref="A85:G85"/>
    <mergeCell ref="A86:G86"/>
    <mergeCell ref="A87:G87"/>
    <mergeCell ref="A94:G94"/>
    <mergeCell ref="A95:G95"/>
    <mergeCell ref="A96:G96"/>
    <mergeCell ref="A97:G97"/>
    <mergeCell ref="A98:G98"/>
    <mergeCell ref="A99:G99"/>
    <mergeCell ref="A88:G88"/>
    <mergeCell ref="A89:G89"/>
    <mergeCell ref="A90:G90"/>
    <mergeCell ref="A91:G9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1"/>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37.85546875" style="1" customWidth="1"/>
    <col min="2" max="6" width="4" style="1" customWidth="1"/>
    <col min="7" max="7" width="26" style="1" customWidth="1"/>
    <col min="8" max="8" width="7.28515625" style="1" customWidth="1"/>
    <col min="9" max="9" width="45.28515625" style="1" customWidth="1"/>
    <col min="10" max="11" width="5" style="1" customWidth="1"/>
    <col min="12" max="12" width="48.7109375" style="1" customWidth="1"/>
    <col min="13" max="13" width="17.7109375" style="1" customWidth="1"/>
    <col min="14" max="16384" width="9.140625" style="1"/>
  </cols>
  <sheetData>
    <row r="1" spans="1:13" x14ac:dyDescent="0.2">
      <c r="A1" s="13" t="s">
        <v>132</v>
      </c>
      <c r="B1" s="12">
        <v>1</v>
      </c>
      <c r="C1" s="14"/>
      <c r="D1" s="14"/>
      <c r="E1" s="14"/>
      <c r="F1" s="14"/>
      <c r="G1" s="14"/>
      <c r="H1" s="14"/>
      <c r="I1" s="14"/>
      <c r="J1" s="14"/>
      <c r="K1" s="14"/>
      <c r="L1" s="14"/>
    </row>
    <row r="2" spans="1:13" ht="87" customHeight="1" x14ac:dyDescent="0.2">
      <c r="A2" s="9" t="s">
        <v>179</v>
      </c>
      <c r="B2" s="15" t="s">
        <v>180</v>
      </c>
      <c r="C2" s="15" t="s">
        <v>181</v>
      </c>
      <c r="D2" s="15" t="s">
        <v>182</v>
      </c>
      <c r="E2" s="15" t="s">
        <v>183</v>
      </c>
      <c r="F2" s="15" t="s">
        <v>184</v>
      </c>
      <c r="G2" s="16" t="s">
        <v>185</v>
      </c>
      <c r="H2" s="15" t="s">
        <v>186</v>
      </c>
      <c r="I2" s="17" t="s">
        <v>187</v>
      </c>
      <c r="J2" s="15" t="s">
        <v>188</v>
      </c>
      <c r="K2" s="15" t="s">
        <v>189</v>
      </c>
      <c r="L2" s="16" t="s">
        <v>190</v>
      </c>
    </row>
    <row r="3" spans="1:13" s="18" customFormat="1" x14ac:dyDescent="0.2">
      <c r="A3" s="11" t="s">
        <v>191</v>
      </c>
      <c r="B3" s="10" t="s">
        <v>9</v>
      </c>
      <c r="C3" s="10"/>
      <c r="D3" s="10"/>
      <c r="E3" s="10"/>
      <c r="F3" s="10" t="s">
        <v>9</v>
      </c>
      <c r="G3" s="3" t="s">
        <v>10</v>
      </c>
      <c r="H3" s="20"/>
      <c r="I3" s="4" t="s">
        <v>192</v>
      </c>
      <c r="J3" s="4" t="s">
        <v>9</v>
      </c>
      <c r="K3" s="35" t="s">
        <v>11</v>
      </c>
      <c r="L3" s="36" t="s">
        <v>12</v>
      </c>
      <c r="M3" s="27"/>
    </row>
    <row r="4" spans="1:13" s="18" customFormat="1" x14ac:dyDescent="0.2">
      <c r="A4" s="8" t="s">
        <v>193</v>
      </c>
      <c r="B4" s="7" t="s">
        <v>9</v>
      </c>
      <c r="C4" s="7"/>
      <c r="D4" s="7"/>
      <c r="E4" s="7"/>
      <c r="F4" s="7" t="s">
        <v>9</v>
      </c>
      <c r="G4" s="5" t="s">
        <v>13</v>
      </c>
      <c r="H4" s="19"/>
      <c r="I4" s="6"/>
      <c r="J4" s="6" t="s">
        <v>9</v>
      </c>
      <c r="K4" s="37" t="s">
        <v>14</v>
      </c>
      <c r="L4" s="6"/>
      <c r="M4" s="27"/>
    </row>
    <row r="5" spans="1:13" s="18" customFormat="1" x14ac:dyDescent="0.2">
      <c r="A5" s="11" t="s">
        <v>194</v>
      </c>
      <c r="B5" s="10"/>
      <c r="C5" s="10" t="s">
        <v>9</v>
      </c>
      <c r="D5" s="10"/>
      <c r="E5" s="10"/>
      <c r="F5" s="10" t="s">
        <v>9</v>
      </c>
      <c r="G5" s="3" t="s">
        <v>15</v>
      </c>
      <c r="H5" s="20"/>
      <c r="I5" s="4"/>
      <c r="J5" s="4" t="s">
        <v>9</v>
      </c>
      <c r="K5" s="35" t="s">
        <v>16</v>
      </c>
      <c r="L5" s="4"/>
      <c r="M5" s="27"/>
    </row>
    <row r="6" spans="1:13" s="18" customFormat="1" x14ac:dyDescent="0.2">
      <c r="A6" s="8" t="s">
        <v>67</v>
      </c>
      <c r="B6" s="7" t="s">
        <v>9</v>
      </c>
      <c r="C6" s="7"/>
      <c r="D6" s="7"/>
      <c r="E6" s="7"/>
      <c r="F6" s="7" t="s">
        <v>9</v>
      </c>
      <c r="G6" s="5" t="s">
        <v>15</v>
      </c>
      <c r="H6" s="19">
        <v>6</v>
      </c>
      <c r="I6" s="6" t="s">
        <v>195</v>
      </c>
      <c r="J6" s="6" t="s">
        <v>9</v>
      </c>
      <c r="K6" s="37" t="s">
        <v>17</v>
      </c>
      <c r="L6" s="6"/>
      <c r="M6" s="27"/>
    </row>
    <row r="7" spans="1:13" s="18" customFormat="1" x14ac:dyDescent="0.2">
      <c r="A7" s="11" t="s">
        <v>196</v>
      </c>
      <c r="B7" s="10"/>
      <c r="C7" s="10" t="s">
        <v>9</v>
      </c>
      <c r="D7" s="10"/>
      <c r="E7" s="10"/>
      <c r="F7" s="10" t="s">
        <v>9</v>
      </c>
      <c r="G7" s="3" t="s">
        <v>10</v>
      </c>
      <c r="H7" s="20"/>
      <c r="I7" s="4" t="s">
        <v>18</v>
      </c>
      <c r="J7" s="4" t="s">
        <v>9</v>
      </c>
      <c r="K7" s="35" t="s">
        <v>19</v>
      </c>
      <c r="L7" s="4"/>
      <c r="M7" s="27"/>
    </row>
    <row r="8" spans="1:13" s="18" customFormat="1" x14ac:dyDescent="0.2">
      <c r="A8" s="8" t="s">
        <v>197</v>
      </c>
      <c r="B8" s="7"/>
      <c r="C8" s="7" t="s">
        <v>9</v>
      </c>
      <c r="D8" s="7"/>
      <c r="E8" s="7"/>
      <c r="F8" s="7" t="s">
        <v>9</v>
      </c>
      <c r="G8" s="5" t="s">
        <v>13</v>
      </c>
      <c r="H8" s="19"/>
      <c r="I8" s="6" t="s">
        <v>20</v>
      </c>
      <c r="J8" s="6" t="s">
        <v>9</v>
      </c>
      <c r="K8" s="37" t="s">
        <v>21</v>
      </c>
      <c r="L8" s="6"/>
      <c r="M8" s="27"/>
    </row>
    <row r="9" spans="1:13" s="18" customFormat="1" x14ac:dyDescent="0.2">
      <c r="A9" s="11" t="s">
        <v>198</v>
      </c>
      <c r="B9" s="10"/>
      <c r="C9" s="10" t="s">
        <v>9</v>
      </c>
      <c r="D9" s="10"/>
      <c r="E9" s="10"/>
      <c r="F9" s="10" t="s">
        <v>9</v>
      </c>
      <c r="G9" s="3" t="s">
        <v>15</v>
      </c>
      <c r="H9" s="20">
        <v>7</v>
      </c>
      <c r="I9" s="4" t="s">
        <v>22</v>
      </c>
      <c r="J9" s="4" t="s">
        <v>9</v>
      </c>
      <c r="K9" s="35" t="s">
        <v>23</v>
      </c>
      <c r="L9" s="4"/>
      <c r="M9" s="27"/>
    </row>
    <row r="10" spans="1:13" s="18" customFormat="1" x14ac:dyDescent="0.2">
      <c r="A10" s="8" t="s">
        <v>199</v>
      </c>
      <c r="B10" s="7"/>
      <c r="C10" s="7"/>
      <c r="D10" s="7"/>
      <c r="E10" s="7"/>
      <c r="F10" s="7"/>
      <c r="G10" s="7"/>
      <c r="H10" s="22"/>
      <c r="I10" s="8"/>
      <c r="J10" s="33"/>
      <c r="K10" s="6"/>
      <c r="L10" s="38" t="s">
        <v>24</v>
      </c>
      <c r="M10" s="27"/>
    </row>
    <row r="11" spans="1:13" s="18" customFormat="1" x14ac:dyDescent="0.2">
      <c r="A11" s="11" t="s">
        <v>200</v>
      </c>
      <c r="B11" s="10"/>
      <c r="C11" s="10" t="s">
        <v>9</v>
      </c>
      <c r="D11" s="10"/>
      <c r="E11" s="10"/>
      <c r="F11" s="10" t="s">
        <v>9</v>
      </c>
      <c r="G11" s="3" t="s">
        <v>15</v>
      </c>
      <c r="H11" s="20">
        <v>8</v>
      </c>
      <c r="I11" s="4"/>
      <c r="J11" s="4" t="s">
        <v>9</v>
      </c>
      <c r="K11" s="35" t="s">
        <v>25</v>
      </c>
      <c r="L11" s="4"/>
      <c r="M11" s="27"/>
    </row>
    <row r="12" spans="1:13" s="18" customFormat="1" x14ac:dyDescent="0.2">
      <c r="A12" s="8" t="s">
        <v>201</v>
      </c>
      <c r="B12" s="7"/>
      <c r="C12" s="7" t="s">
        <v>9</v>
      </c>
      <c r="D12" s="7"/>
      <c r="E12" s="7"/>
      <c r="F12" s="7"/>
      <c r="G12" s="5" t="s">
        <v>15</v>
      </c>
      <c r="H12" s="19"/>
      <c r="I12" s="6"/>
      <c r="J12" s="6" t="s">
        <v>9</v>
      </c>
      <c r="K12" s="37" t="s">
        <v>26</v>
      </c>
      <c r="L12" s="6"/>
      <c r="M12" s="27"/>
    </row>
    <row r="13" spans="1:13" s="18" customFormat="1" x14ac:dyDescent="0.2">
      <c r="A13" s="11" t="s">
        <v>202</v>
      </c>
      <c r="B13" s="10" t="s">
        <v>9</v>
      </c>
      <c r="C13" s="10"/>
      <c r="D13" s="10"/>
      <c r="E13" s="10"/>
      <c r="F13" s="10" t="s">
        <v>9</v>
      </c>
      <c r="G13" s="3" t="s">
        <v>10</v>
      </c>
      <c r="H13" s="20">
        <v>9</v>
      </c>
      <c r="I13" s="36" t="s">
        <v>203</v>
      </c>
      <c r="J13" s="4" t="s">
        <v>9</v>
      </c>
      <c r="K13" s="35" t="s">
        <v>27</v>
      </c>
      <c r="L13" s="36" t="s">
        <v>28</v>
      </c>
      <c r="M13" s="27"/>
    </row>
    <row r="14" spans="1:13" s="18" customFormat="1" x14ac:dyDescent="0.2">
      <c r="A14" s="8" t="s">
        <v>204</v>
      </c>
      <c r="B14" s="7"/>
      <c r="C14" s="7" t="s">
        <v>9</v>
      </c>
      <c r="D14" s="7"/>
      <c r="E14" s="7"/>
      <c r="F14" s="7"/>
      <c r="G14" s="5" t="s">
        <v>15</v>
      </c>
      <c r="H14" s="19"/>
      <c r="I14" s="38" t="s">
        <v>29</v>
      </c>
      <c r="J14" s="6" t="s">
        <v>9</v>
      </c>
      <c r="K14" s="37" t="s">
        <v>30</v>
      </c>
      <c r="L14" s="6"/>
      <c r="M14" s="27"/>
    </row>
    <row r="15" spans="1:13" s="18" customFormat="1" x14ac:dyDescent="0.2">
      <c r="A15" s="11" t="s">
        <v>205</v>
      </c>
      <c r="B15" s="10"/>
      <c r="C15" s="10"/>
      <c r="D15" s="10" t="s">
        <v>9</v>
      </c>
      <c r="E15" s="10"/>
      <c r="F15" s="10" t="s">
        <v>9</v>
      </c>
      <c r="G15" s="3" t="s">
        <v>15</v>
      </c>
      <c r="H15" s="20"/>
      <c r="I15" s="36" t="s">
        <v>31</v>
      </c>
      <c r="J15" s="4" t="s">
        <v>9</v>
      </c>
      <c r="K15" s="35" t="s">
        <v>32</v>
      </c>
      <c r="L15" s="36" t="s">
        <v>33</v>
      </c>
      <c r="M15" s="27"/>
    </row>
    <row r="16" spans="1:13" s="18" customFormat="1" x14ac:dyDescent="0.2">
      <c r="A16" s="8" t="s">
        <v>206</v>
      </c>
      <c r="B16" s="7"/>
      <c r="C16" s="7" t="s">
        <v>9</v>
      </c>
      <c r="D16" s="7"/>
      <c r="E16" s="7"/>
      <c r="F16" s="7" t="s">
        <v>9</v>
      </c>
      <c r="G16" s="5" t="s">
        <v>15</v>
      </c>
      <c r="H16" s="19"/>
      <c r="I16" s="38" t="s">
        <v>34</v>
      </c>
      <c r="J16" s="6" t="s">
        <v>9</v>
      </c>
      <c r="K16" s="37" t="s">
        <v>35</v>
      </c>
      <c r="L16" s="6"/>
      <c r="M16" s="27"/>
    </row>
    <row r="17" spans="1:13" s="18" customFormat="1" x14ac:dyDescent="0.2">
      <c r="A17" s="11" t="s">
        <v>207</v>
      </c>
      <c r="B17" s="10" t="s">
        <v>9</v>
      </c>
      <c r="C17" s="10"/>
      <c r="D17" s="10"/>
      <c r="E17" s="10"/>
      <c r="F17" s="10" t="s">
        <v>9</v>
      </c>
      <c r="G17" s="3" t="s">
        <v>13</v>
      </c>
      <c r="H17" s="20">
        <v>10</v>
      </c>
      <c r="I17" s="36" t="s">
        <v>36</v>
      </c>
      <c r="J17" s="4" t="s">
        <v>9</v>
      </c>
      <c r="K17" s="35" t="s">
        <v>37</v>
      </c>
      <c r="L17" s="36" t="s">
        <v>38</v>
      </c>
      <c r="M17" s="27"/>
    </row>
    <row r="18" spans="1:13" s="18" customFormat="1" x14ac:dyDescent="0.2">
      <c r="A18" s="8" t="s">
        <v>0</v>
      </c>
      <c r="B18" s="7"/>
      <c r="C18" s="7"/>
      <c r="D18" s="7" t="s">
        <v>9</v>
      </c>
      <c r="E18" s="7"/>
      <c r="F18" s="7" t="s">
        <v>9</v>
      </c>
      <c r="G18" s="5" t="s">
        <v>13</v>
      </c>
      <c r="H18" s="19"/>
      <c r="I18" s="6"/>
      <c r="J18" s="6" t="s">
        <v>9</v>
      </c>
      <c r="K18" s="37" t="s">
        <v>39</v>
      </c>
      <c r="L18" s="6"/>
      <c r="M18" s="27"/>
    </row>
    <row r="19" spans="1:13" s="18" customFormat="1" x14ac:dyDescent="0.2">
      <c r="A19" s="11" t="s">
        <v>208</v>
      </c>
      <c r="B19" s="10"/>
      <c r="C19" s="10"/>
      <c r="D19" s="10"/>
      <c r="E19" s="10"/>
      <c r="F19" s="10"/>
      <c r="G19" s="10"/>
      <c r="H19" s="21"/>
      <c r="I19" s="11"/>
      <c r="J19" s="23"/>
      <c r="K19" s="4"/>
      <c r="L19" s="36" t="s">
        <v>0</v>
      </c>
      <c r="M19" s="27"/>
    </row>
    <row r="20" spans="1:13" s="18" customFormat="1" x14ac:dyDescent="0.2">
      <c r="A20" s="8" t="s">
        <v>209</v>
      </c>
      <c r="B20" s="7" t="s">
        <v>9</v>
      </c>
      <c r="C20" s="7"/>
      <c r="D20" s="7"/>
      <c r="E20" s="7"/>
      <c r="F20" s="7" t="s">
        <v>9</v>
      </c>
      <c r="G20" s="5" t="s">
        <v>13</v>
      </c>
      <c r="H20" s="19"/>
      <c r="I20" s="6"/>
      <c r="J20" s="6" t="s">
        <v>9</v>
      </c>
      <c r="K20" s="37" t="s">
        <v>40</v>
      </c>
      <c r="L20" s="6"/>
      <c r="M20" s="27"/>
    </row>
    <row r="21" spans="1:13" s="18" customFormat="1" x14ac:dyDescent="0.2">
      <c r="A21" s="11" t="s">
        <v>1</v>
      </c>
      <c r="B21" s="10"/>
      <c r="C21" s="10" t="s">
        <v>9</v>
      </c>
      <c r="D21" s="10"/>
      <c r="E21" s="10"/>
      <c r="F21" s="10" t="s">
        <v>9</v>
      </c>
      <c r="G21" s="3" t="s">
        <v>15</v>
      </c>
      <c r="H21" s="20"/>
      <c r="I21" s="36" t="s">
        <v>41</v>
      </c>
      <c r="J21" s="4" t="s">
        <v>9</v>
      </c>
      <c r="K21" s="35" t="s">
        <v>42</v>
      </c>
      <c r="L21" s="4"/>
      <c r="M21" s="27"/>
    </row>
    <row r="22" spans="1:13" s="18" customFormat="1" ht="25.5" x14ac:dyDescent="0.2">
      <c r="A22" s="8" t="s">
        <v>210</v>
      </c>
      <c r="B22" s="7"/>
      <c r="C22" s="7"/>
      <c r="D22" s="7"/>
      <c r="E22" s="7"/>
      <c r="F22" s="7"/>
      <c r="G22" s="7"/>
      <c r="H22" s="22"/>
      <c r="I22" s="8"/>
      <c r="J22" s="33"/>
      <c r="K22" s="6"/>
      <c r="L22" s="38" t="s">
        <v>1</v>
      </c>
      <c r="M22" s="27"/>
    </row>
    <row r="23" spans="1:13" s="18" customFormat="1" x14ac:dyDescent="0.2">
      <c r="A23" s="11" t="s">
        <v>211</v>
      </c>
      <c r="B23" s="10"/>
      <c r="C23" s="10"/>
      <c r="D23" s="10"/>
      <c r="E23" s="10"/>
      <c r="F23" s="10"/>
      <c r="G23" s="10"/>
      <c r="H23" s="21"/>
      <c r="I23" s="11"/>
      <c r="J23" s="23"/>
      <c r="K23" s="4"/>
      <c r="L23" s="36" t="s">
        <v>279</v>
      </c>
      <c r="M23" s="27"/>
    </row>
    <row r="24" spans="1:13" s="18" customFormat="1" ht="25.5" x14ac:dyDescent="0.2">
      <c r="A24" s="8" t="s">
        <v>212</v>
      </c>
      <c r="B24" s="7"/>
      <c r="C24" s="7"/>
      <c r="D24" s="7"/>
      <c r="E24" s="7" t="s">
        <v>9</v>
      </c>
      <c r="F24" s="7" t="s">
        <v>9</v>
      </c>
      <c r="G24" s="5" t="s">
        <v>10</v>
      </c>
      <c r="H24" s="19" t="s">
        <v>134</v>
      </c>
      <c r="I24" s="38" t="s">
        <v>43</v>
      </c>
      <c r="J24" s="6" t="s">
        <v>9</v>
      </c>
      <c r="K24" s="37" t="s">
        <v>44</v>
      </c>
      <c r="L24" s="38" t="s">
        <v>280</v>
      </c>
      <c r="M24" s="27"/>
    </row>
    <row r="25" spans="1:13" s="18" customFormat="1" x14ac:dyDescent="0.2">
      <c r="A25" s="11" t="s">
        <v>213</v>
      </c>
      <c r="B25" s="10"/>
      <c r="C25" s="10"/>
      <c r="D25" s="10"/>
      <c r="E25" s="10"/>
      <c r="F25" s="10"/>
      <c r="G25" s="10"/>
      <c r="H25" s="21"/>
      <c r="I25" s="11"/>
      <c r="J25" s="23"/>
      <c r="K25" s="4"/>
      <c r="L25" s="36" t="s">
        <v>45</v>
      </c>
      <c r="M25" s="27"/>
    </row>
    <row r="26" spans="1:13" s="18" customFormat="1" x14ac:dyDescent="0.2">
      <c r="A26" s="8" t="s">
        <v>214</v>
      </c>
      <c r="B26" s="7"/>
      <c r="C26" s="7"/>
      <c r="D26" s="7"/>
      <c r="E26" s="7"/>
      <c r="F26" s="7"/>
      <c r="G26" s="7"/>
      <c r="H26" s="22"/>
      <c r="I26" s="8"/>
      <c r="J26" s="33"/>
      <c r="K26" s="6"/>
      <c r="L26" s="38" t="s">
        <v>45</v>
      </c>
      <c r="M26" s="27"/>
    </row>
    <row r="27" spans="1:13" s="18" customFormat="1" x14ac:dyDescent="0.2">
      <c r="A27" s="11" t="s">
        <v>215</v>
      </c>
      <c r="B27" s="10"/>
      <c r="C27" s="10"/>
      <c r="D27" s="10"/>
      <c r="E27" s="10"/>
      <c r="F27" s="10"/>
      <c r="G27" s="10"/>
      <c r="H27" s="21" t="s">
        <v>46</v>
      </c>
      <c r="I27" s="11"/>
      <c r="J27" s="23"/>
      <c r="K27" s="4"/>
      <c r="L27" s="36" t="s">
        <v>45</v>
      </c>
      <c r="M27" s="27"/>
    </row>
    <row r="28" spans="1:13" s="18" customFormat="1" x14ac:dyDescent="0.2">
      <c r="A28" s="8" t="s">
        <v>216</v>
      </c>
      <c r="B28" s="7"/>
      <c r="C28" s="7"/>
      <c r="D28" s="7"/>
      <c r="E28" s="7"/>
      <c r="F28" s="7"/>
      <c r="G28" s="7"/>
      <c r="H28" s="22" t="s">
        <v>133</v>
      </c>
      <c r="I28" s="8"/>
      <c r="J28" s="33"/>
      <c r="K28" s="6"/>
      <c r="L28" s="38" t="s">
        <v>281</v>
      </c>
      <c r="M28" s="27"/>
    </row>
    <row r="29" spans="1:13" s="18" customFormat="1" x14ac:dyDescent="0.2">
      <c r="A29" s="11" t="s">
        <v>217</v>
      </c>
      <c r="B29" s="10"/>
      <c r="C29" s="10"/>
      <c r="D29" s="10"/>
      <c r="E29" s="10" t="s">
        <v>9</v>
      </c>
      <c r="F29" s="10" t="s">
        <v>9</v>
      </c>
      <c r="G29" s="3" t="s">
        <v>13</v>
      </c>
      <c r="H29" s="20" t="s">
        <v>47</v>
      </c>
      <c r="I29" s="36" t="s">
        <v>48</v>
      </c>
      <c r="J29" s="4" t="s">
        <v>9</v>
      </c>
      <c r="K29" s="35" t="s">
        <v>49</v>
      </c>
      <c r="L29" s="36" t="s">
        <v>50</v>
      </c>
      <c r="M29" s="27"/>
    </row>
    <row r="30" spans="1:13" s="18" customFormat="1" ht="25.5" x14ac:dyDescent="0.2">
      <c r="A30" s="8" t="s">
        <v>218</v>
      </c>
      <c r="B30" s="7"/>
      <c r="C30" s="7" t="s">
        <v>9</v>
      </c>
      <c r="D30" s="7"/>
      <c r="E30" s="7"/>
      <c r="F30" s="7" t="s">
        <v>9</v>
      </c>
      <c r="G30" s="5" t="s">
        <v>15</v>
      </c>
      <c r="H30" s="19" t="s">
        <v>51</v>
      </c>
      <c r="I30" s="38" t="s">
        <v>52</v>
      </c>
      <c r="J30" s="6" t="s">
        <v>9</v>
      </c>
      <c r="K30" s="37" t="s">
        <v>53</v>
      </c>
      <c r="L30" s="38" t="s">
        <v>54</v>
      </c>
      <c r="M30" s="27"/>
    </row>
    <row r="31" spans="1:13" s="18" customFormat="1" x14ac:dyDescent="0.2">
      <c r="A31" s="11" t="s">
        <v>219</v>
      </c>
      <c r="B31" s="10"/>
      <c r="C31" s="10"/>
      <c r="D31" s="10"/>
      <c r="E31" s="10"/>
      <c r="F31" s="10"/>
      <c r="G31" s="10"/>
      <c r="H31" s="21" t="s">
        <v>135</v>
      </c>
      <c r="I31" s="11"/>
      <c r="J31" s="23"/>
      <c r="K31" s="4"/>
      <c r="L31" s="36" t="s">
        <v>282</v>
      </c>
      <c r="M31" s="27"/>
    </row>
    <row r="32" spans="1:13" s="18" customFormat="1" x14ac:dyDescent="0.2">
      <c r="A32" s="8" t="s">
        <v>220</v>
      </c>
      <c r="B32" s="7"/>
      <c r="C32" s="7" t="s">
        <v>9</v>
      </c>
      <c r="D32" s="7"/>
      <c r="E32" s="7" t="s">
        <v>9</v>
      </c>
      <c r="F32" s="7"/>
      <c r="G32" s="5" t="s">
        <v>13</v>
      </c>
      <c r="H32" s="19"/>
      <c r="I32" s="6"/>
      <c r="J32" s="6" t="s">
        <v>9</v>
      </c>
      <c r="K32" s="37" t="s">
        <v>55</v>
      </c>
      <c r="L32" s="6"/>
      <c r="M32" s="27"/>
    </row>
    <row r="33" spans="1:13" s="18" customFormat="1" x14ac:dyDescent="0.2">
      <c r="A33" s="11" t="s">
        <v>221</v>
      </c>
      <c r="B33" s="10"/>
      <c r="C33" s="10"/>
      <c r="D33" s="10" t="s">
        <v>9</v>
      </c>
      <c r="E33" s="10"/>
      <c r="F33" s="10" t="s">
        <v>9</v>
      </c>
      <c r="G33" s="3" t="s">
        <v>13</v>
      </c>
      <c r="H33" s="20"/>
      <c r="I33" s="36" t="s">
        <v>222</v>
      </c>
      <c r="J33" s="4" t="s">
        <v>9</v>
      </c>
      <c r="K33" s="35" t="s">
        <v>56</v>
      </c>
      <c r="L33" s="4"/>
      <c r="M33" s="27"/>
    </row>
    <row r="34" spans="1:13" s="18" customFormat="1" x14ac:dyDescent="0.2">
      <c r="A34" s="8" t="s">
        <v>223</v>
      </c>
      <c r="B34" s="7" t="s">
        <v>9</v>
      </c>
      <c r="C34" s="7"/>
      <c r="D34" s="7" t="s">
        <v>9</v>
      </c>
      <c r="E34" s="7"/>
      <c r="F34" s="7" t="s">
        <v>57</v>
      </c>
      <c r="G34" s="5"/>
      <c r="H34" s="22" t="s">
        <v>46</v>
      </c>
      <c r="I34" s="39" t="s">
        <v>58</v>
      </c>
      <c r="J34" s="33" t="s">
        <v>57</v>
      </c>
      <c r="K34" s="6"/>
      <c r="L34" s="38" t="s">
        <v>59</v>
      </c>
      <c r="M34" s="27"/>
    </row>
    <row r="35" spans="1:13" s="18" customFormat="1" x14ac:dyDescent="0.2">
      <c r="A35" s="11" t="s">
        <v>224</v>
      </c>
      <c r="B35" s="10"/>
      <c r="C35" s="10"/>
      <c r="D35" s="10" t="s">
        <v>9</v>
      </c>
      <c r="E35" s="10"/>
      <c r="F35" s="10" t="s">
        <v>9</v>
      </c>
      <c r="G35" s="3" t="s">
        <v>15</v>
      </c>
      <c r="H35" s="20"/>
      <c r="I35" s="36" t="s">
        <v>60</v>
      </c>
      <c r="J35" s="4" t="s">
        <v>9</v>
      </c>
      <c r="K35" s="35" t="s">
        <v>61</v>
      </c>
      <c r="L35" s="36" t="s">
        <v>62</v>
      </c>
      <c r="M35" s="27"/>
    </row>
    <row r="36" spans="1:13" s="18" customFormat="1" x14ac:dyDescent="0.2">
      <c r="A36" s="8" t="s">
        <v>225</v>
      </c>
      <c r="B36" s="7" t="s">
        <v>9</v>
      </c>
      <c r="C36" s="7" t="s">
        <v>9</v>
      </c>
      <c r="D36" s="7" t="s">
        <v>9</v>
      </c>
      <c r="E36" s="7" t="s">
        <v>9</v>
      </c>
      <c r="F36" s="7"/>
      <c r="G36" s="5" t="s">
        <v>63</v>
      </c>
      <c r="H36" s="19"/>
      <c r="I36" s="6"/>
      <c r="J36" s="6" t="s">
        <v>9</v>
      </c>
      <c r="K36" s="37" t="s">
        <v>64</v>
      </c>
      <c r="L36" s="6"/>
      <c r="M36" s="27"/>
    </row>
    <row r="37" spans="1:13" s="18" customFormat="1" x14ac:dyDescent="0.2">
      <c r="A37" s="11" t="s">
        <v>226</v>
      </c>
      <c r="B37" s="10"/>
      <c r="C37" s="10" t="s">
        <v>9</v>
      </c>
      <c r="D37" s="10"/>
      <c r="E37" s="10"/>
      <c r="F37" s="10" t="s">
        <v>9</v>
      </c>
      <c r="G37" s="3" t="s">
        <v>13</v>
      </c>
      <c r="H37" s="20"/>
      <c r="I37" s="36" t="s">
        <v>65</v>
      </c>
      <c r="J37" s="4" t="s">
        <v>9</v>
      </c>
      <c r="K37" s="35" t="s">
        <v>66</v>
      </c>
      <c r="L37" s="4"/>
      <c r="M37" s="27"/>
    </row>
    <row r="38" spans="1:13" s="18" customFormat="1" x14ac:dyDescent="0.2">
      <c r="A38" s="8" t="s">
        <v>227</v>
      </c>
      <c r="B38" s="7"/>
      <c r="C38" s="7"/>
      <c r="D38" s="7"/>
      <c r="E38" s="7"/>
      <c r="F38" s="7"/>
      <c r="G38" s="7"/>
      <c r="H38" s="22"/>
      <c r="I38" s="8"/>
      <c r="J38" s="33"/>
      <c r="K38" s="6"/>
      <c r="L38" s="38" t="s">
        <v>67</v>
      </c>
      <c r="M38" s="27"/>
    </row>
    <row r="39" spans="1:13" s="18" customFormat="1" x14ac:dyDescent="0.2">
      <c r="A39" s="11" t="s">
        <v>228</v>
      </c>
      <c r="B39" s="10" t="s">
        <v>9</v>
      </c>
      <c r="C39" s="10"/>
      <c r="D39" s="10"/>
      <c r="E39" s="10"/>
      <c r="F39" s="10" t="s">
        <v>9</v>
      </c>
      <c r="G39" s="3" t="s">
        <v>13</v>
      </c>
      <c r="H39" s="20"/>
      <c r="I39" s="36" t="s">
        <v>68</v>
      </c>
      <c r="J39" s="4" t="s">
        <v>9</v>
      </c>
      <c r="K39" s="35" t="s">
        <v>69</v>
      </c>
      <c r="L39" s="4"/>
      <c r="M39" s="27"/>
    </row>
    <row r="40" spans="1:13" s="18" customFormat="1" x14ac:dyDescent="0.2">
      <c r="A40" s="8" t="s">
        <v>229</v>
      </c>
      <c r="B40" s="7" t="s">
        <v>9</v>
      </c>
      <c r="C40" s="7"/>
      <c r="D40" s="7"/>
      <c r="E40" s="7"/>
      <c r="F40" s="7" t="s">
        <v>9</v>
      </c>
      <c r="G40" s="5" t="s">
        <v>15</v>
      </c>
      <c r="H40" s="19"/>
      <c r="I40" s="6"/>
      <c r="J40" s="6" t="s">
        <v>9</v>
      </c>
      <c r="K40" s="37" t="s">
        <v>70</v>
      </c>
      <c r="L40" s="6"/>
      <c r="M40" s="27"/>
    </row>
    <row r="41" spans="1:13" s="18" customFormat="1" x14ac:dyDescent="0.2">
      <c r="A41" s="11" t="s">
        <v>230</v>
      </c>
      <c r="B41" s="10"/>
      <c r="C41" s="10"/>
      <c r="D41" s="10"/>
      <c r="E41" s="10"/>
      <c r="F41" s="10"/>
      <c r="G41" s="10"/>
      <c r="H41" s="21"/>
      <c r="I41" s="11"/>
      <c r="J41" s="23" t="s">
        <v>57</v>
      </c>
      <c r="K41" s="4"/>
      <c r="L41" s="36" t="s">
        <v>71</v>
      </c>
      <c r="M41" s="27"/>
    </row>
    <row r="42" spans="1:13" s="18" customFormat="1" x14ac:dyDescent="0.2">
      <c r="A42" s="8" t="s">
        <v>231</v>
      </c>
      <c r="B42" s="7"/>
      <c r="C42" s="7" t="s">
        <v>9</v>
      </c>
      <c r="D42" s="7"/>
      <c r="E42" s="7"/>
      <c r="F42" s="7" t="s">
        <v>9</v>
      </c>
      <c r="G42" s="5" t="s">
        <v>10</v>
      </c>
      <c r="H42" s="19"/>
      <c r="I42" s="6"/>
      <c r="J42" s="6" t="s">
        <v>9</v>
      </c>
      <c r="K42" s="37" t="s">
        <v>72</v>
      </c>
      <c r="L42" s="6"/>
      <c r="M42" s="27"/>
    </row>
    <row r="43" spans="1:13" s="18" customFormat="1" x14ac:dyDescent="0.2">
      <c r="A43" s="11" t="s">
        <v>232</v>
      </c>
      <c r="B43" s="10"/>
      <c r="C43" s="10"/>
      <c r="D43" s="10" t="s">
        <v>9</v>
      </c>
      <c r="E43" s="10"/>
      <c r="F43" s="10" t="s">
        <v>9</v>
      </c>
      <c r="G43" s="3" t="s">
        <v>13</v>
      </c>
      <c r="H43" s="20"/>
      <c r="I43" s="36" t="s">
        <v>73</v>
      </c>
      <c r="J43" s="4" t="s">
        <v>9</v>
      </c>
      <c r="K43" s="35" t="s">
        <v>74</v>
      </c>
      <c r="L43" s="4"/>
      <c r="M43" s="27"/>
    </row>
    <row r="44" spans="1:13" s="18" customFormat="1" x14ac:dyDescent="0.2">
      <c r="A44" s="8" t="s">
        <v>233</v>
      </c>
      <c r="B44" s="7"/>
      <c r="C44" s="7"/>
      <c r="D44" s="7" t="s">
        <v>9</v>
      </c>
      <c r="E44" s="7"/>
      <c r="F44" s="7" t="s">
        <v>9</v>
      </c>
      <c r="G44" s="5" t="s">
        <v>13</v>
      </c>
      <c r="H44" s="19"/>
      <c r="I44" s="38" t="s">
        <v>234</v>
      </c>
      <c r="J44" s="6" t="s">
        <v>9</v>
      </c>
      <c r="K44" s="37" t="s">
        <v>75</v>
      </c>
      <c r="L44" s="6"/>
      <c r="M44" s="27"/>
    </row>
    <row r="45" spans="1:13" s="18" customFormat="1" ht="25.5" x14ac:dyDescent="0.2">
      <c r="A45" s="11" t="s">
        <v>235</v>
      </c>
      <c r="B45" s="10" t="s">
        <v>9</v>
      </c>
      <c r="C45" s="10" t="s">
        <v>9</v>
      </c>
      <c r="D45" s="10" t="s">
        <v>9</v>
      </c>
      <c r="E45" s="10" t="s">
        <v>9</v>
      </c>
      <c r="F45" s="10" t="s">
        <v>9</v>
      </c>
      <c r="G45" s="3" t="s">
        <v>13</v>
      </c>
      <c r="H45" s="20" t="s">
        <v>76</v>
      </c>
      <c r="I45" s="36" t="s">
        <v>77</v>
      </c>
      <c r="J45" s="4" t="s">
        <v>9</v>
      </c>
      <c r="K45" s="35" t="s">
        <v>78</v>
      </c>
      <c r="L45" s="36" t="s">
        <v>79</v>
      </c>
      <c r="M45" s="27"/>
    </row>
    <row r="46" spans="1:13" s="18" customFormat="1" ht="25.5" x14ac:dyDescent="0.2">
      <c r="A46" s="8" t="s">
        <v>236</v>
      </c>
      <c r="B46" s="7" t="s">
        <v>9</v>
      </c>
      <c r="C46" s="7" t="s">
        <v>9</v>
      </c>
      <c r="D46" s="7" t="s">
        <v>9</v>
      </c>
      <c r="E46" s="7" t="s">
        <v>9</v>
      </c>
      <c r="F46" s="7" t="s">
        <v>9</v>
      </c>
      <c r="G46" s="5" t="s">
        <v>13</v>
      </c>
      <c r="H46" s="19" t="s">
        <v>76</v>
      </c>
      <c r="I46" s="38" t="s">
        <v>80</v>
      </c>
      <c r="J46" s="6" t="s">
        <v>9</v>
      </c>
      <c r="K46" s="37" t="s">
        <v>81</v>
      </c>
      <c r="L46" s="38" t="s">
        <v>79</v>
      </c>
      <c r="M46" s="27"/>
    </row>
    <row r="47" spans="1:13" s="18" customFormat="1" x14ac:dyDescent="0.2">
      <c r="A47" s="11" t="s">
        <v>237</v>
      </c>
      <c r="B47" s="10"/>
      <c r="C47" s="10"/>
      <c r="D47" s="10" t="s">
        <v>9</v>
      </c>
      <c r="E47" s="10"/>
      <c r="F47" s="10" t="s">
        <v>9</v>
      </c>
      <c r="G47" s="3" t="s">
        <v>15</v>
      </c>
      <c r="H47" s="20" t="s">
        <v>82</v>
      </c>
      <c r="I47" s="36" t="s">
        <v>83</v>
      </c>
      <c r="J47" s="4" t="s">
        <v>9</v>
      </c>
      <c r="K47" s="35" t="s">
        <v>84</v>
      </c>
      <c r="L47" s="36" t="s">
        <v>85</v>
      </c>
      <c r="M47" s="27"/>
    </row>
    <row r="48" spans="1:13" s="18" customFormat="1" x14ac:dyDescent="0.2">
      <c r="A48" s="8" t="s">
        <v>238</v>
      </c>
      <c r="B48" s="7"/>
      <c r="C48" s="7"/>
      <c r="D48" s="7"/>
      <c r="E48" s="7"/>
      <c r="F48" s="7"/>
      <c r="G48" s="7"/>
      <c r="H48" s="25" t="s">
        <v>113</v>
      </c>
      <c r="I48" s="8"/>
      <c r="J48" s="33"/>
      <c r="K48" s="6"/>
      <c r="L48" s="38" t="s">
        <v>283</v>
      </c>
      <c r="M48" s="27"/>
    </row>
    <row r="49" spans="1:13" s="18" customFormat="1" x14ac:dyDescent="0.2">
      <c r="A49" s="11" t="s">
        <v>239</v>
      </c>
      <c r="B49" s="10"/>
      <c r="C49" s="10"/>
      <c r="D49" s="10"/>
      <c r="E49" s="10"/>
      <c r="F49" s="10"/>
      <c r="G49" s="10"/>
      <c r="H49" s="21" t="s">
        <v>86</v>
      </c>
      <c r="I49" s="11"/>
      <c r="J49" s="23"/>
      <c r="K49" s="4"/>
      <c r="L49" s="36" t="s">
        <v>2</v>
      </c>
      <c r="M49" s="27"/>
    </row>
    <row r="50" spans="1:13" s="18" customFormat="1" x14ac:dyDescent="0.2">
      <c r="A50" s="8" t="s">
        <v>240</v>
      </c>
      <c r="B50" s="7"/>
      <c r="C50" s="7"/>
      <c r="D50" s="7"/>
      <c r="E50" s="7"/>
      <c r="F50" s="7"/>
      <c r="G50" s="7"/>
      <c r="H50" s="22" t="s">
        <v>86</v>
      </c>
      <c r="I50" s="8"/>
      <c r="J50" s="33"/>
      <c r="K50" s="6"/>
      <c r="L50" s="38" t="s">
        <v>2</v>
      </c>
      <c r="M50" s="27"/>
    </row>
    <row r="51" spans="1:13" s="18" customFormat="1" x14ac:dyDescent="0.2">
      <c r="A51" s="11" t="s">
        <v>2</v>
      </c>
      <c r="B51" s="10" t="s">
        <v>9</v>
      </c>
      <c r="C51" s="10"/>
      <c r="D51" s="10" t="s">
        <v>9</v>
      </c>
      <c r="E51" s="10"/>
      <c r="F51" s="10"/>
      <c r="G51" s="3" t="s">
        <v>15</v>
      </c>
      <c r="H51" s="20"/>
      <c r="I51" s="4"/>
      <c r="J51" s="4" t="s">
        <v>9</v>
      </c>
      <c r="K51" s="35" t="s">
        <v>87</v>
      </c>
      <c r="L51" s="4"/>
      <c r="M51" s="27"/>
    </row>
    <row r="52" spans="1:13" s="18" customFormat="1" x14ac:dyDescent="0.2">
      <c r="A52" s="8" t="s">
        <v>241</v>
      </c>
      <c r="B52" s="7"/>
      <c r="C52" s="7"/>
      <c r="D52" s="7"/>
      <c r="E52" s="7"/>
      <c r="F52" s="7"/>
      <c r="G52" s="7"/>
      <c r="H52" s="22"/>
      <c r="I52" s="8"/>
      <c r="J52" s="33"/>
      <c r="K52" s="6"/>
      <c r="L52" s="38" t="s">
        <v>2</v>
      </c>
      <c r="M52" s="27"/>
    </row>
    <row r="53" spans="1:13" s="18" customFormat="1" x14ac:dyDescent="0.2">
      <c r="A53" s="11" t="s">
        <v>242</v>
      </c>
      <c r="B53" s="10"/>
      <c r="C53" s="10"/>
      <c r="D53" s="10"/>
      <c r="E53" s="10"/>
      <c r="F53" s="10"/>
      <c r="G53" s="10"/>
      <c r="H53" s="21" t="s">
        <v>46</v>
      </c>
      <c r="I53" s="11"/>
      <c r="J53" s="23"/>
      <c r="K53" s="4"/>
      <c r="L53" s="4"/>
    </row>
    <row r="54" spans="1:13" s="18" customFormat="1" x14ac:dyDescent="0.2">
      <c r="A54" s="8" t="s">
        <v>243</v>
      </c>
      <c r="B54" s="7"/>
      <c r="C54" s="7" t="s">
        <v>9</v>
      </c>
      <c r="D54" s="7"/>
      <c r="E54" s="7"/>
      <c r="F54" s="7"/>
      <c r="G54" s="5" t="s">
        <v>13</v>
      </c>
      <c r="H54" s="19"/>
      <c r="I54" s="6"/>
      <c r="J54" s="6" t="s">
        <v>9</v>
      </c>
      <c r="K54" s="37" t="s">
        <v>88</v>
      </c>
      <c r="L54" s="6"/>
      <c r="M54" s="27"/>
    </row>
    <row r="55" spans="1:13" s="18" customFormat="1" x14ac:dyDescent="0.2">
      <c r="A55" s="11" t="s">
        <v>244</v>
      </c>
      <c r="B55" s="10" t="s">
        <v>9</v>
      </c>
      <c r="C55" s="10"/>
      <c r="D55" s="10"/>
      <c r="E55" s="10"/>
      <c r="F55" s="10" t="s">
        <v>9</v>
      </c>
      <c r="G55" s="3" t="s">
        <v>10</v>
      </c>
      <c r="H55" s="20"/>
      <c r="I55" s="36" t="s">
        <v>284</v>
      </c>
      <c r="J55" s="4" t="s">
        <v>9</v>
      </c>
      <c r="K55" s="35" t="s">
        <v>89</v>
      </c>
      <c r="L55" s="4"/>
      <c r="M55" s="27"/>
    </row>
    <row r="56" spans="1:13" s="18" customFormat="1" x14ac:dyDescent="0.2">
      <c r="A56" s="8" t="s">
        <v>245</v>
      </c>
      <c r="B56" s="7"/>
      <c r="C56" s="7" t="s">
        <v>9</v>
      </c>
      <c r="D56" s="7"/>
      <c r="E56" s="7"/>
      <c r="F56" s="7" t="s">
        <v>9</v>
      </c>
      <c r="G56" s="5" t="s">
        <v>13</v>
      </c>
      <c r="H56" s="19"/>
      <c r="I56" s="38" t="s">
        <v>90</v>
      </c>
      <c r="J56" s="6" t="s">
        <v>9</v>
      </c>
      <c r="K56" s="37" t="s">
        <v>91</v>
      </c>
      <c r="L56" s="6"/>
      <c r="M56" s="27"/>
    </row>
    <row r="57" spans="1:13" s="18" customFormat="1" x14ac:dyDescent="0.2">
      <c r="A57" s="11" t="s">
        <v>3</v>
      </c>
      <c r="B57" s="10"/>
      <c r="C57" s="10"/>
      <c r="D57" s="10"/>
      <c r="E57" s="10"/>
      <c r="F57" s="10"/>
      <c r="G57" s="10"/>
      <c r="H57" s="21"/>
      <c r="I57" s="11"/>
      <c r="J57" s="23"/>
      <c r="K57" s="4"/>
      <c r="L57" s="36" t="s">
        <v>62</v>
      </c>
      <c r="M57" s="27"/>
    </row>
    <row r="58" spans="1:13" s="18" customFormat="1" ht="25.5" x14ac:dyDescent="0.2">
      <c r="A58" s="8" t="s">
        <v>246</v>
      </c>
      <c r="B58" s="7"/>
      <c r="C58" s="7"/>
      <c r="D58" s="7" t="s">
        <v>9</v>
      </c>
      <c r="E58" s="7"/>
      <c r="F58" s="7" t="s">
        <v>9</v>
      </c>
      <c r="G58" s="5" t="s">
        <v>13</v>
      </c>
      <c r="H58" s="19"/>
      <c r="I58" s="38" t="s">
        <v>92</v>
      </c>
      <c r="J58" s="6" t="s">
        <v>9</v>
      </c>
      <c r="K58" s="37" t="s">
        <v>93</v>
      </c>
      <c r="L58" s="38" t="s">
        <v>94</v>
      </c>
      <c r="M58" s="27"/>
    </row>
    <row r="59" spans="1:13" s="18" customFormat="1" x14ac:dyDescent="0.2">
      <c r="A59" s="11" t="s">
        <v>247</v>
      </c>
      <c r="B59" s="10"/>
      <c r="C59" s="10"/>
      <c r="D59" s="10" t="s">
        <v>9</v>
      </c>
      <c r="E59" s="10"/>
      <c r="F59" s="10" t="s">
        <v>9</v>
      </c>
      <c r="G59" s="3" t="s">
        <v>15</v>
      </c>
      <c r="H59" s="20"/>
      <c r="I59" s="4"/>
      <c r="J59" s="4" t="s">
        <v>9</v>
      </c>
      <c r="K59" s="35" t="s">
        <v>95</v>
      </c>
      <c r="L59" s="4"/>
      <c r="M59" s="27"/>
    </row>
    <row r="60" spans="1:13" s="18" customFormat="1" x14ac:dyDescent="0.2">
      <c r="A60" s="8" t="s">
        <v>248</v>
      </c>
      <c r="B60" s="7"/>
      <c r="C60" s="7"/>
      <c r="D60" s="7" t="s">
        <v>9</v>
      </c>
      <c r="E60" s="7"/>
      <c r="F60" s="7" t="s">
        <v>9</v>
      </c>
      <c r="G60" s="5" t="s">
        <v>15</v>
      </c>
      <c r="H60" s="19"/>
      <c r="I60" s="6"/>
      <c r="J60" s="6" t="s">
        <v>9</v>
      </c>
      <c r="K60" s="37" t="s">
        <v>96</v>
      </c>
      <c r="L60" s="6"/>
      <c r="M60" s="27"/>
    </row>
    <row r="61" spans="1:13" s="18" customFormat="1" x14ac:dyDescent="0.2">
      <c r="A61" s="11" t="s">
        <v>249</v>
      </c>
      <c r="B61" s="10"/>
      <c r="C61" s="10"/>
      <c r="D61" s="10" t="s">
        <v>9</v>
      </c>
      <c r="E61" s="10"/>
      <c r="F61" s="10" t="s">
        <v>9</v>
      </c>
      <c r="G61" s="3" t="s">
        <v>15</v>
      </c>
      <c r="H61" s="20"/>
      <c r="I61" s="4"/>
      <c r="J61" s="4" t="s">
        <v>9</v>
      </c>
      <c r="K61" s="35" t="s">
        <v>97</v>
      </c>
      <c r="L61" s="4"/>
      <c r="M61" s="27"/>
    </row>
    <row r="62" spans="1:13" s="18" customFormat="1" x14ac:dyDescent="0.2">
      <c r="A62" s="8" t="s">
        <v>250</v>
      </c>
      <c r="B62" s="7"/>
      <c r="C62" s="7"/>
      <c r="D62" s="7" t="s">
        <v>9</v>
      </c>
      <c r="E62" s="7"/>
      <c r="F62" s="7" t="s">
        <v>9</v>
      </c>
      <c r="G62" s="5" t="s">
        <v>15</v>
      </c>
      <c r="H62" s="19"/>
      <c r="I62" s="6"/>
      <c r="J62" s="6" t="s">
        <v>9</v>
      </c>
      <c r="K62" s="37" t="s">
        <v>98</v>
      </c>
      <c r="L62" s="6"/>
      <c r="M62" s="27"/>
    </row>
    <row r="63" spans="1:13" s="18" customFormat="1" ht="25.5" x14ac:dyDescent="0.2">
      <c r="A63" s="11" t="s">
        <v>4</v>
      </c>
      <c r="B63" s="10"/>
      <c r="C63" s="10"/>
      <c r="D63" s="10"/>
      <c r="E63" s="10"/>
      <c r="F63" s="10"/>
      <c r="G63" s="10"/>
      <c r="H63" s="21"/>
      <c r="I63" s="11"/>
      <c r="J63" s="23"/>
      <c r="K63" s="4"/>
      <c r="L63" s="36" t="s">
        <v>131</v>
      </c>
      <c r="M63" s="27"/>
    </row>
    <row r="64" spans="1:13" s="18" customFormat="1" x14ac:dyDescent="0.2">
      <c r="A64" s="8" t="s">
        <v>251</v>
      </c>
      <c r="B64" s="7"/>
      <c r="C64" s="7" t="s">
        <v>9</v>
      </c>
      <c r="D64" s="7"/>
      <c r="E64" s="7"/>
      <c r="F64" s="7" t="s">
        <v>9</v>
      </c>
      <c r="G64" s="5" t="s">
        <v>13</v>
      </c>
      <c r="H64" s="19"/>
      <c r="I64" s="6"/>
      <c r="J64" s="6" t="s">
        <v>9</v>
      </c>
      <c r="K64" s="37" t="s">
        <v>99</v>
      </c>
      <c r="L64" s="6"/>
      <c r="M64" s="27"/>
    </row>
    <row r="65" spans="1:13" s="18" customFormat="1" x14ac:dyDescent="0.2">
      <c r="A65" s="11" t="s">
        <v>252</v>
      </c>
      <c r="B65" s="10"/>
      <c r="C65" s="10"/>
      <c r="D65" s="10"/>
      <c r="E65" s="10"/>
      <c r="F65" s="10" t="s">
        <v>9</v>
      </c>
      <c r="G65" s="3" t="s">
        <v>13</v>
      </c>
      <c r="H65" s="20"/>
      <c r="I65" s="4"/>
      <c r="J65" s="4" t="s">
        <v>9</v>
      </c>
      <c r="K65" s="35" t="s">
        <v>100</v>
      </c>
      <c r="L65" s="4"/>
      <c r="M65" s="27"/>
    </row>
    <row r="66" spans="1:13" s="18" customFormat="1" x14ac:dyDescent="0.2">
      <c r="A66" s="8" t="s">
        <v>253</v>
      </c>
      <c r="B66" s="7"/>
      <c r="C66" s="7"/>
      <c r="D66" s="7" t="s">
        <v>9</v>
      </c>
      <c r="E66" s="7"/>
      <c r="F66" s="7" t="s">
        <v>9</v>
      </c>
      <c r="G66" s="5" t="s">
        <v>13</v>
      </c>
      <c r="H66" s="19" t="s">
        <v>101</v>
      </c>
      <c r="I66" s="38" t="s">
        <v>102</v>
      </c>
      <c r="J66" s="6" t="s">
        <v>9</v>
      </c>
      <c r="K66" s="37" t="s">
        <v>103</v>
      </c>
      <c r="L66" s="38" t="s">
        <v>285</v>
      </c>
      <c r="M66" s="27"/>
    </row>
    <row r="67" spans="1:13" s="18" customFormat="1" x14ac:dyDescent="0.2">
      <c r="A67" s="11" t="s">
        <v>5</v>
      </c>
      <c r="B67" s="10"/>
      <c r="C67" s="10"/>
      <c r="D67" s="10"/>
      <c r="E67" s="10"/>
      <c r="F67" s="10"/>
      <c r="G67" s="10"/>
      <c r="H67" s="24" t="s">
        <v>101</v>
      </c>
      <c r="I67" s="40" t="s">
        <v>104</v>
      </c>
      <c r="J67" s="23"/>
      <c r="K67" s="4"/>
      <c r="L67" s="36" t="s">
        <v>286</v>
      </c>
      <c r="M67" s="27"/>
    </row>
    <row r="68" spans="1:13" s="18" customFormat="1" ht="25.5" x14ac:dyDescent="0.2">
      <c r="A68" s="8" t="s">
        <v>254</v>
      </c>
      <c r="B68" s="7"/>
      <c r="C68" s="7" t="s">
        <v>9</v>
      </c>
      <c r="D68" s="7" t="s">
        <v>57</v>
      </c>
      <c r="E68" s="7"/>
      <c r="F68" s="7" t="s">
        <v>9</v>
      </c>
      <c r="G68" s="5" t="s">
        <v>13</v>
      </c>
      <c r="H68" s="19"/>
      <c r="I68" s="38" t="s">
        <v>105</v>
      </c>
      <c r="J68" s="6" t="s">
        <v>9</v>
      </c>
      <c r="K68" s="37" t="s">
        <v>106</v>
      </c>
      <c r="L68" s="38" t="s">
        <v>287</v>
      </c>
      <c r="M68" s="27"/>
    </row>
    <row r="69" spans="1:13" s="18" customFormat="1" x14ac:dyDescent="0.2">
      <c r="A69" s="11" t="s">
        <v>255</v>
      </c>
      <c r="B69" s="10"/>
      <c r="C69" s="10"/>
      <c r="D69" s="10" t="s">
        <v>9</v>
      </c>
      <c r="E69" s="10"/>
      <c r="F69" s="10" t="s">
        <v>9</v>
      </c>
      <c r="G69" s="3" t="s">
        <v>13</v>
      </c>
      <c r="H69" s="20" t="s">
        <v>107</v>
      </c>
      <c r="I69" s="36" t="s">
        <v>288</v>
      </c>
      <c r="J69" s="4" t="s">
        <v>9</v>
      </c>
      <c r="K69" s="35" t="s">
        <v>108</v>
      </c>
      <c r="L69" s="36" t="s">
        <v>109</v>
      </c>
      <c r="M69" s="27"/>
    </row>
    <row r="70" spans="1:13" s="18" customFormat="1" x14ac:dyDescent="0.2">
      <c r="A70" s="8" t="s">
        <v>256</v>
      </c>
      <c r="B70" s="7"/>
      <c r="C70" s="7" t="s">
        <v>9</v>
      </c>
      <c r="D70" s="7"/>
      <c r="E70" s="7"/>
      <c r="F70" s="7" t="s">
        <v>9</v>
      </c>
      <c r="G70" s="5" t="s">
        <v>13</v>
      </c>
      <c r="H70" s="19"/>
      <c r="I70" s="38" t="s">
        <v>110</v>
      </c>
      <c r="J70" s="6" t="s">
        <v>9</v>
      </c>
      <c r="K70" s="37" t="s">
        <v>111</v>
      </c>
      <c r="L70" s="38" t="s">
        <v>112</v>
      </c>
      <c r="M70" s="27"/>
    </row>
    <row r="71" spans="1:13" s="18" customFormat="1" ht="25.5" x14ac:dyDescent="0.2">
      <c r="A71" s="11" t="s">
        <v>257</v>
      </c>
      <c r="B71" s="10"/>
      <c r="C71" s="10"/>
      <c r="D71" s="10"/>
      <c r="E71" s="10"/>
      <c r="F71" s="10"/>
      <c r="G71" s="10"/>
      <c r="H71" s="21" t="s">
        <v>113</v>
      </c>
      <c r="I71" s="11"/>
      <c r="J71" s="23"/>
      <c r="K71" s="4"/>
      <c r="L71" s="36" t="s">
        <v>45</v>
      </c>
      <c r="M71" s="27"/>
    </row>
    <row r="72" spans="1:13" s="18" customFormat="1" x14ac:dyDescent="0.2">
      <c r="A72" s="8" t="s">
        <v>258</v>
      </c>
      <c r="B72" s="7"/>
      <c r="C72" s="7" t="s">
        <v>9</v>
      </c>
      <c r="D72" s="7"/>
      <c r="E72" s="7"/>
      <c r="F72" s="7" t="s">
        <v>9</v>
      </c>
      <c r="G72" s="5" t="s">
        <v>15</v>
      </c>
      <c r="H72" s="19" t="s">
        <v>113</v>
      </c>
      <c r="I72" s="38" t="s">
        <v>114</v>
      </c>
      <c r="J72" s="6" t="s">
        <v>9</v>
      </c>
      <c r="K72" s="37" t="s">
        <v>115</v>
      </c>
      <c r="L72" s="38" t="s">
        <v>116</v>
      </c>
      <c r="M72" s="27"/>
    </row>
    <row r="73" spans="1:13" s="18" customFormat="1" ht="25.5" x14ac:dyDescent="0.2">
      <c r="A73" s="11" t="s">
        <v>6</v>
      </c>
      <c r="B73" s="10"/>
      <c r="C73" s="10"/>
      <c r="D73" s="10"/>
      <c r="E73" s="10"/>
      <c r="F73" s="10"/>
      <c r="G73" s="10"/>
      <c r="H73" s="21" t="s">
        <v>117</v>
      </c>
      <c r="I73" s="11"/>
      <c r="J73" s="23"/>
      <c r="K73" s="4"/>
      <c r="L73" s="36" t="s">
        <v>118</v>
      </c>
      <c r="M73" s="27"/>
    </row>
    <row r="74" spans="1:13" s="18" customFormat="1" x14ac:dyDescent="0.2">
      <c r="A74" s="8" t="s">
        <v>7</v>
      </c>
      <c r="B74" s="7"/>
      <c r="C74" s="7"/>
      <c r="D74" s="7"/>
      <c r="E74" s="7"/>
      <c r="F74" s="7"/>
      <c r="G74" s="7"/>
      <c r="H74" s="22" t="s">
        <v>46</v>
      </c>
      <c r="I74" s="8"/>
      <c r="J74" s="33"/>
      <c r="K74" s="6"/>
      <c r="L74" s="38" t="s">
        <v>119</v>
      </c>
      <c r="M74" s="27"/>
    </row>
    <row r="75" spans="1:13" s="18" customFormat="1" x14ac:dyDescent="0.2">
      <c r="A75" s="11" t="s">
        <v>259</v>
      </c>
      <c r="B75" s="10"/>
      <c r="C75" s="10"/>
      <c r="D75" s="10" t="s">
        <v>9</v>
      </c>
      <c r="E75" s="10"/>
      <c r="F75" s="10" t="s">
        <v>9</v>
      </c>
      <c r="G75" s="3" t="s">
        <v>15</v>
      </c>
      <c r="H75" s="20" t="s">
        <v>120</v>
      </c>
      <c r="I75" s="36" t="s">
        <v>121</v>
      </c>
      <c r="J75" s="4" t="s">
        <v>9</v>
      </c>
      <c r="K75" s="35" t="s">
        <v>122</v>
      </c>
      <c r="L75" s="36" t="s">
        <v>85</v>
      </c>
      <c r="M75" s="27"/>
    </row>
    <row r="76" spans="1:13" s="18" customFormat="1" x14ac:dyDescent="0.2">
      <c r="A76" s="8" t="s">
        <v>260</v>
      </c>
      <c r="B76" s="7" t="s">
        <v>9</v>
      </c>
      <c r="C76" s="7"/>
      <c r="D76" s="7"/>
      <c r="E76" s="7"/>
      <c r="F76" s="7" t="s">
        <v>9</v>
      </c>
      <c r="G76" s="5" t="s">
        <v>13</v>
      </c>
      <c r="H76" s="19"/>
      <c r="I76" s="38" t="s">
        <v>123</v>
      </c>
      <c r="J76" s="6" t="s">
        <v>9</v>
      </c>
      <c r="K76" s="37" t="s">
        <v>124</v>
      </c>
      <c r="L76" s="38" t="s">
        <v>125</v>
      </c>
      <c r="M76" s="27"/>
    </row>
    <row r="77" spans="1:13" s="18" customFormat="1" x14ac:dyDescent="0.2">
      <c r="A77" s="11" t="s">
        <v>261</v>
      </c>
      <c r="B77" s="10" t="s">
        <v>9</v>
      </c>
      <c r="C77" s="10"/>
      <c r="D77" s="10"/>
      <c r="E77" s="10"/>
      <c r="F77" s="10" t="s">
        <v>9</v>
      </c>
      <c r="G77" s="3" t="s">
        <v>13</v>
      </c>
      <c r="H77" s="20"/>
      <c r="I77" s="36" t="s">
        <v>126</v>
      </c>
      <c r="J77" s="4" t="s">
        <v>9</v>
      </c>
      <c r="K77" s="35" t="s">
        <v>127</v>
      </c>
      <c r="L77" s="4"/>
      <c r="M77" s="27"/>
    </row>
    <row r="78" spans="1:13" s="18" customFormat="1" x14ac:dyDescent="0.2">
      <c r="A78" s="8" t="s">
        <v>262</v>
      </c>
      <c r="B78" s="7"/>
      <c r="C78" s="7"/>
      <c r="D78" s="7" t="s">
        <v>9</v>
      </c>
      <c r="E78" s="7"/>
      <c r="F78" s="7" t="s">
        <v>9</v>
      </c>
      <c r="G78" s="5" t="s">
        <v>15</v>
      </c>
      <c r="H78" s="19" t="s">
        <v>128</v>
      </c>
      <c r="I78" s="38" t="s">
        <v>129</v>
      </c>
      <c r="J78" s="6" t="s">
        <v>9</v>
      </c>
      <c r="K78" s="37" t="s">
        <v>130</v>
      </c>
      <c r="L78" s="38" t="s">
        <v>289</v>
      </c>
      <c r="M78" s="27"/>
    </row>
    <row r="79" spans="1:13" s="18" customFormat="1" x14ac:dyDescent="0.2">
      <c r="A79" s="11" t="s">
        <v>8</v>
      </c>
      <c r="B79" s="10"/>
      <c r="C79" s="10"/>
      <c r="D79" s="10"/>
      <c r="E79" s="10"/>
      <c r="F79" s="10"/>
      <c r="G79" s="10"/>
      <c r="H79" s="21" t="s">
        <v>128</v>
      </c>
      <c r="I79" s="11"/>
      <c r="J79" s="23"/>
      <c r="K79" s="4"/>
      <c r="L79" s="36" t="s">
        <v>2</v>
      </c>
      <c r="M79" s="27"/>
    </row>
    <row r="80" spans="1:13" s="18" customFormat="1" x14ac:dyDescent="0.2">
      <c r="A80" s="33"/>
      <c r="B80" s="34"/>
      <c r="C80" s="34"/>
      <c r="D80" s="34"/>
      <c r="E80" s="34"/>
      <c r="F80" s="34"/>
      <c r="G80" s="34"/>
      <c r="H80" s="19"/>
      <c r="I80" s="6"/>
      <c r="J80" s="6"/>
      <c r="K80" s="6"/>
      <c r="L80" s="6"/>
      <c r="M80" s="27"/>
    </row>
    <row r="82" spans="1:9" ht="26.25" customHeight="1" x14ac:dyDescent="0.2">
      <c r="A82" s="43" t="s">
        <v>137</v>
      </c>
      <c r="B82" s="44"/>
      <c r="C82" s="44"/>
      <c r="D82" s="44"/>
      <c r="E82" s="44"/>
      <c r="F82" s="44"/>
      <c r="G82" s="44"/>
      <c r="H82" s="32">
        <v>0</v>
      </c>
      <c r="I82" s="26"/>
    </row>
    <row r="83" spans="1:9" ht="12.75" customHeight="1" x14ac:dyDescent="0.2">
      <c r="A83" s="42" t="s">
        <v>138</v>
      </c>
      <c r="B83" s="42"/>
      <c r="C83" s="42"/>
      <c r="D83" s="42"/>
      <c r="E83" s="42"/>
      <c r="F83" s="42"/>
      <c r="G83" s="42"/>
      <c r="H83" s="32">
        <v>1</v>
      </c>
      <c r="I83" s="2"/>
    </row>
    <row r="84" spans="1:9" ht="12.75" customHeight="1" x14ac:dyDescent="0.2">
      <c r="A84" s="42" t="s">
        <v>263</v>
      </c>
      <c r="B84" s="42"/>
      <c r="C84" s="42"/>
      <c r="D84" s="42"/>
      <c r="E84" s="42"/>
      <c r="F84" s="42"/>
      <c r="G84" s="42"/>
      <c r="H84" s="32">
        <v>2</v>
      </c>
      <c r="I84" s="2"/>
    </row>
    <row r="85" spans="1:9" ht="51.75" customHeight="1" x14ac:dyDescent="0.2">
      <c r="A85" s="42" t="s">
        <v>264</v>
      </c>
      <c r="B85" s="42"/>
      <c r="C85" s="42"/>
      <c r="D85" s="42"/>
      <c r="E85" s="42"/>
      <c r="F85" s="42"/>
      <c r="G85" s="42"/>
      <c r="H85" s="32">
        <v>3</v>
      </c>
      <c r="I85" s="2"/>
    </row>
    <row r="86" spans="1:9" ht="24.75" customHeight="1" x14ac:dyDescent="0.2">
      <c r="A86" s="42" t="s">
        <v>265</v>
      </c>
      <c r="B86" s="42"/>
      <c r="C86" s="42"/>
      <c r="D86" s="42"/>
      <c r="E86" s="42"/>
      <c r="F86" s="42"/>
      <c r="G86" s="42"/>
      <c r="H86" s="32">
        <v>6</v>
      </c>
      <c r="I86" s="2"/>
    </row>
    <row r="87" spans="1:9" ht="12.75" customHeight="1" x14ac:dyDescent="0.2">
      <c r="A87" s="42" t="s">
        <v>266</v>
      </c>
      <c r="B87" s="42"/>
      <c r="C87" s="42"/>
      <c r="D87" s="42"/>
      <c r="E87" s="42"/>
      <c r="F87" s="42"/>
      <c r="G87" s="42"/>
      <c r="H87" s="32">
        <v>7</v>
      </c>
      <c r="I87" s="2"/>
    </row>
    <row r="88" spans="1:9" ht="24.75" customHeight="1" x14ac:dyDescent="0.2">
      <c r="A88" s="42" t="s">
        <v>267</v>
      </c>
      <c r="B88" s="42"/>
      <c r="C88" s="42"/>
      <c r="D88" s="42"/>
      <c r="E88" s="42"/>
      <c r="F88" s="42"/>
      <c r="G88" s="42"/>
      <c r="H88" s="32">
        <v>8</v>
      </c>
      <c r="I88" s="2"/>
    </row>
    <row r="89" spans="1:9" ht="12.75" customHeight="1" x14ac:dyDescent="0.2">
      <c r="A89" s="42" t="s">
        <v>268</v>
      </c>
      <c r="B89" s="42"/>
      <c r="C89" s="42"/>
      <c r="D89" s="42"/>
      <c r="E89" s="42"/>
      <c r="F89" s="42"/>
      <c r="G89" s="42"/>
      <c r="H89" s="32">
        <v>9</v>
      </c>
      <c r="I89" s="2"/>
    </row>
    <row r="90" spans="1:9" ht="27" customHeight="1" x14ac:dyDescent="0.2">
      <c r="A90" s="42" t="s">
        <v>269</v>
      </c>
      <c r="B90" s="42"/>
      <c r="C90" s="42"/>
      <c r="D90" s="42"/>
      <c r="E90" s="42"/>
      <c r="F90" s="42"/>
      <c r="G90" s="42"/>
      <c r="H90" s="32">
        <v>10</v>
      </c>
      <c r="I90" s="2"/>
    </row>
    <row r="91" spans="1:9" ht="24.75" customHeight="1" x14ac:dyDescent="0.2">
      <c r="A91" s="42" t="s">
        <v>270</v>
      </c>
      <c r="B91" s="42"/>
      <c r="C91" s="42"/>
      <c r="D91" s="42"/>
      <c r="E91" s="42"/>
      <c r="F91" s="42"/>
      <c r="G91" s="42"/>
      <c r="H91" s="32">
        <v>11</v>
      </c>
      <c r="I91" s="2"/>
    </row>
    <row r="92" spans="1:9" ht="12.75" customHeight="1" x14ac:dyDescent="0.2">
      <c r="A92" s="42" t="s">
        <v>271</v>
      </c>
      <c r="B92" s="42"/>
      <c r="C92" s="42"/>
      <c r="D92" s="42"/>
      <c r="E92" s="42"/>
      <c r="F92" s="42"/>
      <c r="G92" s="42"/>
      <c r="H92" s="32">
        <v>12</v>
      </c>
      <c r="I92" s="2"/>
    </row>
    <row r="93" spans="1:9" ht="12.75" customHeight="1" x14ac:dyDescent="0.2">
      <c r="A93" s="42" t="s">
        <v>272</v>
      </c>
      <c r="B93" s="42"/>
      <c r="C93" s="42"/>
      <c r="D93" s="42"/>
      <c r="E93" s="42"/>
      <c r="F93" s="42"/>
      <c r="G93" s="42"/>
      <c r="H93" s="32">
        <v>13</v>
      </c>
      <c r="I93" s="2"/>
    </row>
    <row r="94" spans="1:9" ht="24" customHeight="1" x14ac:dyDescent="0.2">
      <c r="A94" s="42" t="s">
        <v>273</v>
      </c>
      <c r="B94" s="42"/>
      <c r="C94" s="42"/>
      <c r="D94" s="42"/>
      <c r="E94" s="42"/>
      <c r="F94" s="42"/>
      <c r="G94" s="42"/>
      <c r="H94" s="32">
        <v>14</v>
      </c>
      <c r="I94" s="2"/>
    </row>
    <row r="95" spans="1:9" ht="24.75" customHeight="1" x14ac:dyDescent="0.2">
      <c r="A95" s="42" t="s">
        <v>274</v>
      </c>
      <c r="B95" s="42"/>
      <c r="C95" s="42"/>
      <c r="D95" s="42"/>
      <c r="E95" s="42"/>
      <c r="F95" s="42"/>
      <c r="G95" s="42"/>
      <c r="H95" s="32">
        <v>15</v>
      </c>
      <c r="I95" s="2"/>
    </row>
    <row r="96" spans="1:9" ht="12.75" customHeight="1" x14ac:dyDescent="0.2">
      <c r="A96" s="42" t="s">
        <v>275</v>
      </c>
      <c r="B96" s="42"/>
      <c r="C96" s="42"/>
      <c r="D96" s="42"/>
      <c r="E96" s="42"/>
      <c r="F96" s="42"/>
      <c r="G96" s="42"/>
      <c r="H96" s="32">
        <v>16</v>
      </c>
      <c r="I96" s="2"/>
    </row>
    <row r="97" spans="1:9" ht="24.75" customHeight="1" x14ac:dyDescent="0.2">
      <c r="A97" s="42" t="s">
        <v>276</v>
      </c>
      <c r="B97" s="42"/>
      <c r="C97" s="42"/>
      <c r="D97" s="42"/>
      <c r="E97" s="42"/>
      <c r="F97" s="42"/>
      <c r="G97" s="42"/>
      <c r="H97" s="32">
        <v>17</v>
      </c>
      <c r="I97" s="2"/>
    </row>
    <row r="98" spans="1:9" ht="39" customHeight="1" x14ac:dyDescent="0.2">
      <c r="A98" s="42" t="s">
        <v>277</v>
      </c>
      <c r="B98" s="42"/>
      <c r="C98" s="42"/>
      <c r="D98" s="42"/>
      <c r="E98" s="42"/>
      <c r="F98" s="42"/>
      <c r="G98" s="42"/>
      <c r="H98" s="32">
        <v>18</v>
      </c>
      <c r="I98" s="2"/>
    </row>
    <row r="99" spans="1:9" ht="12.75" customHeight="1" x14ac:dyDescent="0.2">
      <c r="A99" s="42" t="s">
        <v>278</v>
      </c>
      <c r="B99" s="42"/>
      <c r="C99" s="42"/>
      <c r="D99" s="42"/>
      <c r="E99" s="42"/>
      <c r="F99" s="42"/>
      <c r="G99" s="42"/>
      <c r="H99" s="32">
        <v>19</v>
      </c>
      <c r="I99" s="2"/>
    </row>
    <row r="100" spans="1:9" ht="38.25" customHeight="1" x14ac:dyDescent="0.2">
      <c r="A100" s="42" t="s">
        <v>172</v>
      </c>
      <c r="B100" s="42"/>
      <c r="C100" s="42"/>
      <c r="D100" s="42"/>
      <c r="E100" s="42"/>
      <c r="F100" s="42"/>
      <c r="G100" s="42"/>
      <c r="H100" s="32">
        <v>20</v>
      </c>
      <c r="I100" s="2"/>
    </row>
    <row r="101" spans="1:9" x14ac:dyDescent="0.2">
      <c r="A101" s="27"/>
      <c r="B101" s="28"/>
      <c r="C101" s="28"/>
      <c r="D101" s="28"/>
      <c r="E101" s="28"/>
      <c r="F101" s="29"/>
      <c r="G101" s="29"/>
      <c r="H101" s="30"/>
      <c r="I101" s="27"/>
    </row>
  </sheetData>
  <mergeCells count="19">
    <mergeCell ref="A93:G93"/>
    <mergeCell ref="A82:G82"/>
    <mergeCell ref="A83:G83"/>
    <mergeCell ref="A84:G84"/>
    <mergeCell ref="A85:G85"/>
    <mergeCell ref="A86:G86"/>
    <mergeCell ref="A87:G87"/>
    <mergeCell ref="A88:G88"/>
    <mergeCell ref="A89:G89"/>
    <mergeCell ref="A90:G90"/>
    <mergeCell ref="A91:G91"/>
    <mergeCell ref="A92:G92"/>
    <mergeCell ref="A100:G100"/>
    <mergeCell ref="A94:G94"/>
    <mergeCell ref="A95:G95"/>
    <mergeCell ref="A96:G96"/>
    <mergeCell ref="A97:G97"/>
    <mergeCell ref="A98:G98"/>
    <mergeCell ref="A99:G9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1"/>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37.85546875" style="1" customWidth="1"/>
    <col min="2" max="6" width="4" style="1" customWidth="1"/>
    <col min="7" max="7" width="26" style="1" customWidth="1"/>
    <col min="8" max="8" width="7.28515625" style="1" customWidth="1"/>
    <col min="9" max="9" width="45.28515625" style="1" customWidth="1"/>
    <col min="10" max="11" width="5" style="1" customWidth="1"/>
    <col min="12" max="12" width="48.7109375" style="1" customWidth="1"/>
    <col min="13" max="13" width="17.7109375" style="1" customWidth="1"/>
    <col min="14" max="16384" width="9.140625" style="1"/>
  </cols>
  <sheetData>
    <row r="1" spans="1:13" x14ac:dyDescent="0.2">
      <c r="A1" s="13" t="s">
        <v>132</v>
      </c>
      <c r="B1" s="12">
        <v>2</v>
      </c>
      <c r="C1" s="14"/>
      <c r="D1" s="14"/>
      <c r="E1" s="14"/>
      <c r="F1" s="14"/>
      <c r="G1" s="14"/>
      <c r="H1" s="14"/>
      <c r="I1" s="14"/>
      <c r="J1" s="14"/>
      <c r="K1" s="14"/>
      <c r="L1" s="14"/>
    </row>
    <row r="2" spans="1:13" ht="87" customHeight="1" x14ac:dyDescent="0.2">
      <c r="A2" s="9" t="s">
        <v>290</v>
      </c>
      <c r="B2" s="15" t="s">
        <v>291</v>
      </c>
      <c r="C2" s="15" t="s">
        <v>292</v>
      </c>
      <c r="D2" s="15" t="s">
        <v>293</v>
      </c>
      <c r="E2" s="15" t="s">
        <v>294</v>
      </c>
      <c r="F2" s="15" t="s">
        <v>184</v>
      </c>
      <c r="G2" s="16" t="s">
        <v>295</v>
      </c>
      <c r="H2" s="15" t="s">
        <v>296</v>
      </c>
      <c r="I2" s="17" t="s">
        <v>297</v>
      </c>
      <c r="J2" s="15" t="s">
        <v>298</v>
      </c>
      <c r="K2" s="15" t="s">
        <v>299</v>
      </c>
      <c r="L2" s="16" t="s">
        <v>300</v>
      </c>
    </row>
    <row r="3" spans="1:13" s="18" customFormat="1" x14ac:dyDescent="0.2">
      <c r="A3" s="11" t="s">
        <v>301</v>
      </c>
      <c r="B3" s="10" t="s">
        <v>9</v>
      </c>
      <c r="C3" s="10"/>
      <c r="D3" s="10"/>
      <c r="E3" s="10"/>
      <c r="F3" s="10" t="s">
        <v>9</v>
      </c>
      <c r="G3" s="3" t="s">
        <v>302</v>
      </c>
      <c r="H3" s="20"/>
      <c r="I3" s="4" t="s">
        <v>303</v>
      </c>
      <c r="J3" s="4" t="s">
        <v>9</v>
      </c>
      <c r="K3" s="35" t="s">
        <v>11</v>
      </c>
      <c r="L3" s="36" t="s">
        <v>304</v>
      </c>
      <c r="M3" s="27"/>
    </row>
    <row r="4" spans="1:13" s="18" customFormat="1" x14ac:dyDescent="0.2">
      <c r="A4" s="8" t="s">
        <v>305</v>
      </c>
      <c r="B4" s="7" t="s">
        <v>9</v>
      </c>
      <c r="C4" s="7"/>
      <c r="D4" s="7"/>
      <c r="E4" s="7"/>
      <c r="F4" s="7" t="s">
        <v>9</v>
      </c>
      <c r="G4" s="5" t="s">
        <v>306</v>
      </c>
      <c r="H4" s="19"/>
      <c r="I4" s="6"/>
      <c r="J4" s="6" t="s">
        <v>9</v>
      </c>
      <c r="K4" s="37" t="s">
        <v>14</v>
      </c>
      <c r="L4" s="6"/>
      <c r="M4" s="27"/>
    </row>
    <row r="5" spans="1:13" s="18" customFormat="1" ht="25.5" x14ac:dyDescent="0.2">
      <c r="A5" s="11" t="s">
        <v>307</v>
      </c>
      <c r="B5" s="10"/>
      <c r="C5" s="10" t="s">
        <v>9</v>
      </c>
      <c r="D5" s="10"/>
      <c r="E5" s="10"/>
      <c r="F5" s="10" t="s">
        <v>9</v>
      </c>
      <c r="G5" s="3" t="s">
        <v>308</v>
      </c>
      <c r="H5" s="20"/>
      <c r="I5" s="4"/>
      <c r="J5" s="4" t="s">
        <v>9</v>
      </c>
      <c r="K5" s="35" t="s">
        <v>16</v>
      </c>
      <c r="L5" s="4"/>
      <c r="M5" s="27"/>
    </row>
    <row r="6" spans="1:13" s="18" customFormat="1" ht="25.5" x14ac:dyDescent="0.2">
      <c r="A6" s="8" t="s">
        <v>309</v>
      </c>
      <c r="B6" s="7" t="s">
        <v>9</v>
      </c>
      <c r="C6" s="7"/>
      <c r="D6" s="7"/>
      <c r="E6" s="7"/>
      <c r="F6" s="7" t="s">
        <v>9</v>
      </c>
      <c r="G6" s="5" t="s">
        <v>308</v>
      </c>
      <c r="H6" s="19">
        <v>6</v>
      </c>
      <c r="I6" s="6" t="s">
        <v>310</v>
      </c>
      <c r="J6" s="6" t="s">
        <v>9</v>
      </c>
      <c r="K6" s="37" t="s">
        <v>17</v>
      </c>
      <c r="L6" s="6"/>
      <c r="M6" s="27"/>
    </row>
    <row r="7" spans="1:13" s="18" customFormat="1" x14ac:dyDescent="0.2">
      <c r="A7" s="11" t="s">
        <v>311</v>
      </c>
      <c r="B7" s="10"/>
      <c r="C7" s="10" t="s">
        <v>9</v>
      </c>
      <c r="D7" s="10"/>
      <c r="E7" s="10"/>
      <c r="F7" s="10" t="s">
        <v>9</v>
      </c>
      <c r="G7" s="3" t="s">
        <v>302</v>
      </c>
      <c r="H7" s="20"/>
      <c r="I7" s="4" t="s">
        <v>312</v>
      </c>
      <c r="J7" s="4" t="s">
        <v>9</v>
      </c>
      <c r="K7" s="35" t="s">
        <v>19</v>
      </c>
      <c r="L7" s="4"/>
      <c r="M7" s="27"/>
    </row>
    <row r="8" spans="1:13" s="18" customFormat="1" ht="25.5" x14ac:dyDescent="0.2">
      <c r="A8" s="8" t="s">
        <v>313</v>
      </c>
      <c r="B8" s="7"/>
      <c r="C8" s="7" t="s">
        <v>9</v>
      </c>
      <c r="D8" s="7"/>
      <c r="E8" s="7"/>
      <c r="F8" s="7" t="s">
        <v>9</v>
      </c>
      <c r="G8" s="5" t="s">
        <v>306</v>
      </c>
      <c r="H8" s="19"/>
      <c r="I8" s="6" t="s">
        <v>314</v>
      </c>
      <c r="J8" s="6" t="s">
        <v>9</v>
      </c>
      <c r="K8" s="37" t="s">
        <v>21</v>
      </c>
      <c r="L8" s="6"/>
      <c r="M8" s="27"/>
    </row>
    <row r="9" spans="1:13" s="18" customFormat="1" ht="25.5" x14ac:dyDescent="0.2">
      <c r="A9" s="11" t="s">
        <v>315</v>
      </c>
      <c r="B9" s="10"/>
      <c r="C9" s="10" t="s">
        <v>9</v>
      </c>
      <c r="D9" s="10"/>
      <c r="E9" s="10"/>
      <c r="F9" s="10" t="s">
        <v>9</v>
      </c>
      <c r="G9" s="3" t="s">
        <v>308</v>
      </c>
      <c r="H9" s="20">
        <v>7</v>
      </c>
      <c r="I9" s="4" t="s">
        <v>316</v>
      </c>
      <c r="J9" s="4" t="s">
        <v>9</v>
      </c>
      <c r="K9" s="35" t="s">
        <v>23</v>
      </c>
      <c r="L9" s="4"/>
      <c r="M9" s="27"/>
    </row>
    <row r="10" spans="1:13" s="18" customFormat="1" x14ac:dyDescent="0.2">
      <c r="A10" s="8" t="s">
        <v>317</v>
      </c>
      <c r="B10" s="7"/>
      <c r="C10" s="7"/>
      <c r="D10" s="7"/>
      <c r="E10" s="7"/>
      <c r="F10" s="7"/>
      <c r="G10" s="7"/>
      <c r="H10" s="22"/>
      <c r="I10" s="8"/>
      <c r="J10" s="33"/>
      <c r="K10" s="6"/>
      <c r="L10" s="38" t="s">
        <v>318</v>
      </c>
      <c r="M10" s="27"/>
    </row>
    <row r="11" spans="1:13" s="18" customFormat="1" ht="25.5" x14ac:dyDescent="0.2">
      <c r="A11" s="11" t="s">
        <v>319</v>
      </c>
      <c r="B11" s="10"/>
      <c r="C11" s="10" t="s">
        <v>9</v>
      </c>
      <c r="D11" s="10"/>
      <c r="E11" s="10"/>
      <c r="F11" s="10" t="s">
        <v>9</v>
      </c>
      <c r="G11" s="3" t="s">
        <v>308</v>
      </c>
      <c r="H11" s="20">
        <v>8</v>
      </c>
      <c r="I11" s="4"/>
      <c r="J11" s="4" t="s">
        <v>9</v>
      </c>
      <c r="K11" s="35" t="s">
        <v>25</v>
      </c>
      <c r="L11" s="4"/>
      <c r="M11" s="27"/>
    </row>
    <row r="12" spans="1:13" s="18" customFormat="1" ht="25.5" x14ac:dyDescent="0.2">
      <c r="A12" s="8" t="s">
        <v>320</v>
      </c>
      <c r="B12" s="7"/>
      <c r="C12" s="7" t="s">
        <v>9</v>
      </c>
      <c r="D12" s="7"/>
      <c r="E12" s="7"/>
      <c r="F12" s="7"/>
      <c r="G12" s="5" t="s">
        <v>308</v>
      </c>
      <c r="H12" s="19"/>
      <c r="I12" s="6"/>
      <c r="J12" s="6" t="s">
        <v>9</v>
      </c>
      <c r="K12" s="37" t="s">
        <v>26</v>
      </c>
      <c r="L12" s="6"/>
      <c r="M12" s="27"/>
    </row>
    <row r="13" spans="1:13" s="18" customFormat="1" x14ac:dyDescent="0.2">
      <c r="A13" s="11" t="s">
        <v>321</v>
      </c>
      <c r="B13" s="10" t="s">
        <v>9</v>
      </c>
      <c r="C13" s="10"/>
      <c r="D13" s="10"/>
      <c r="E13" s="10"/>
      <c r="F13" s="10" t="s">
        <v>9</v>
      </c>
      <c r="G13" s="3" t="s">
        <v>302</v>
      </c>
      <c r="H13" s="20">
        <v>9</v>
      </c>
      <c r="I13" s="36" t="s">
        <v>322</v>
      </c>
      <c r="J13" s="4" t="s">
        <v>9</v>
      </c>
      <c r="K13" s="35" t="s">
        <v>27</v>
      </c>
      <c r="L13" s="36" t="s">
        <v>323</v>
      </c>
      <c r="M13" s="27"/>
    </row>
    <row r="14" spans="1:13" s="18" customFormat="1" ht="25.5" x14ac:dyDescent="0.2">
      <c r="A14" s="8" t="s">
        <v>324</v>
      </c>
      <c r="B14" s="7"/>
      <c r="C14" s="7" t="s">
        <v>9</v>
      </c>
      <c r="D14" s="7"/>
      <c r="E14" s="7"/>
      <c r="F14" s="7"/>
      <c r="G14" s="5" t="s">
        <v>308</v>
      </c>
      <c r="H14" s="19"/>
      <c r="I14" s="38" t="s">
        <v>325</v>
      </c>
      <c r="J14" s="6" t="s">
        <v>9</v>
      </c>
      <c r="K14" s="37" t="s">
        <v>30</v>
      </c>
      <c r="L14" s="6"/>
      <c r="M14" s="27"/>
    </row>
    <row r="15" spans="1:13" s="18" customFormat="1" ht="25.5" x14ac:dyDescent="0.2">
      <c r="A15" s="11" t="s">
        <v>326</v>
      </c>
      <c r="B15" s="10"/>
      <c r="C15" s="10"/>
      <c r="D15" s="10" t="s">
        <v>9</v>
      </c>
      <c r="E15" s="10"/>
      <c r="F15" s="10" t="s">
        <v>9</v>
      </c>
      <c r="G15" s="3" t="s">
        <v>308</v>
      </c>
      <c r="H15" s="20"/>
      <c r="I15" s="36" t="s">
        <v>327</v>
      </c>
      <c r="J15" s="4" t="s">
        <v>9</v>
      </c>
      <c r="K15" s="35" t="s">
        <v>32</v>
      </c>
      <c r="L15" s="36" t="s">
        <v>328</v>
      </c>
      <c r="M15" s="27"/>
    </row>
    <row r="16" spans="1:13" s="18" customFormat="1" ht="25.5" x14ac:dyDescent="0.2">
      <c r="A16" s="8" t="s">
        <v>329</v>
      </c>
      <c r="B16" s="7"/>
      <c r="C16" s="7" t="s">
        <v>9</v>
      </c>
      <c r="D16" s="7"/>
      <c r="E16" s="7"/>
      <c r="F16" s="7" t="s">
        <v>9</v>
      </c>
      <c r="G16" s="5" t="s">
        <v>308</v>
      </c>
      <c r="H16" s="19"/>
      <c r="I16" s="38" t="s">
        <v>330</v>
      </c>
      <c r="J16" s="6" t="s">
        <v>9</v>
      </c>
      <c r="K16" s="37" t="s">
        <v>35</v>
      </c>
      <c r="L16" s="6"/>
      <c r="M16" s="27"/>
    </row>
    <row r="17" spans="1:13" s="18" customFormat="1" x14ac:dyDescent="0.2">
      <c r="A17" s="11" t="s">
        <v>331</v>
      </c>
      <c r="B17" s="10" t="s">
        <v>9</v>
      </c>
      <c r="C17" s="10"/>
      <c r="D17" s="10"/>
      <c r="E17" s="10"/>
      <c r="F17" s="10" t="s">
        <v>9</v>
      </c>
      <c r="G17" s="3" t="s">
        <v>306</v>
      </c>
      <c r="H17" s="20">
        <v>10</v>
      </c>
      <c r="I17" s="36" t="s">
        <v>332</v>
      </c>
      <c r="J17" s="4" t="s">
        <v>9</v>
      </c>
      <c r="K17" s="35" t="s">
        <v>37</v>
      </c>
      <c r="L17" s="36" t="s">
        <v>333</v>
      </c>
      <c r="M17" s="27"/>
    </row>
    <row r="18" spans="1:13" s="18" customFormat="1" x14ac:dyDescent="0.2">
      <c r="A18" s="8" t="s">
        <v>334</v>
      </c>
      <c r="B18" s="7"/>
      <c r="C18" s="7"/>
      <c r="D18" s="7" t="s">
        <v>9</v>
      </c>
      <c r="E18" s="7"/>
      <c r="F18" s="7" t="s">
        <v>9</v>
      </c>
      <c r="G18" s="5" t="s">
        <v>306</v>
      </c>
      <c r="H18" s="19"/>
      <c r="I18" s="6"/>
      <c r="J18" s="6" t="s">
        <v>9</v>
      </c>
      <c r="K18" s="37" t="s">
        <v>39</v>
      </c>
      <c r="L18" s="6"/>
      <c r="M18" s="27"/>
    </row>
    <row r="19" spans="1:13" s="18" customFormat="1" x14ac:dyDescent="0.2">
      <c r="A19" s="11" t="s">
        <v>335</v>
      </c>
      <c r="B19" s="10"/>
      <c r="C19" s="10"/>
      <c r="D19" s="10"/>
      <c r="E19" s="10"/>
      <c r="F19" s="10"/>
      <c r="G19" s="10"/>
      <c r="H19" s="21"/>
      <c r="I19" s="11"/>
      <c r="J19" s="23"/>
      <c r="K19" s="4"/>
      <c r="L19" s="36" t="s">
        <v>336</v>
      </c>
      <c r="M19" s="27"/>
    </row>
    <row r="20" spans="1:13" s="18" customFormat="1" x14ac:dyDescent="0.2">
      <c r="A20" s="8" t="s">
        <v>337</v>
      </c>
      <c r="B20" s="7" t="s">
        <v>9</v>
      </c>
      <c r="C20" s="7"/>
      <c r="D20" s="7"/>
      <c r="E20" s="7"/>
      <c r="F20" s="7" t="s">
        <v>9</v>
      </c>
      <c r="G20" s="5" t="s">
        <v>306</v>
      </c>
      <c r="H20" s="19"/>
      <c r="I20" s="6"/>
      <c r="J20" s="6" t="s">
        <v>9</v>
      </c>
      <c r="K20" s="37" t="s">
        <v>40</v>
      </c>
      <c r="L20" s="6"/>
      <c r="M20" s="27"/>
    </row>
    <row r="21" spans="1:13" s="18" customFormat="1" ht="25.5" x14ac:dyDescent="0.2">
      <c r="A21" s="11" t="s">
        <v>338</v>
      </c>
      <c r="B21" s="10"/>
      <c r="C21" s="10" t="s">
        <v>9</v>
      </c>
      <c r="D21" s="10"/>
      <c r="E21" s="10"/>
      <c r="F21" s="10" t="s">
        <v>9</v>
      </c>
      <c r="G21" s="3" t="s">
        <v>308</v>
      </c>
      <c r="H21" s="20"/>
      <c r="I21" s="36" t="s">
        <v>339</v>
      </c>
      <c r="J21" s="4" t="s">
        <v>9</v>
      </c>
      <c r="K21" s="35" t="s">
        <v>42</v>
      </c>
      <c r="L21" s="4"/>
      <c r="M21" s="27"/>
    </row>
    <row r="22" spans="1:13" s="18" customFormat="1" x14ac:dyDescent="0.2">
      <c r="A22" s="8" t="s">
        <v>340</v>
      </c>
      <c r="B22" s="7"/>
      <c r="C22" s="7"/>
      <c r="D22" s="7"/>
      <c r="E22" s="7"/>
      <c r="F22" s="7"/>
      <c r="G22" s="7"/>
      <c r="H22" s="22"/>
      <c r="I22" s="8"/>
      <c r="J22" s="33"/>
      <c r="K22" s="6"/>
      <c r="L22" s="38" t="s">
        <v>341</v>
      </c>
      <c r="M22" s="27"/>
    </row>
    <row r="23" spans="1:13" s="18" customFormat="1" x14ac:dyDescent="0.2">
      <c r="A23" s="11" t="s">
        <v>342</v>
      </c>
      <c r="B23" s="10"/>
      <c r="C23" s="10"/>
      <c r="D23" s="10"/>
      <c r="E23" s="10"/>
      <c r="F23" s="10"/>
      <c r="G23" s="10"/>
      <c r="H23" s="21"/>
      <c r="I23" s="11"/>
      <c r="J23" s="23"/>
      <c r="K23" s="4"/>
      <c r="L23" s="36" t="s">
        <v>343</v>
      </c>
      <c r="M23" s="27"/>
    </row>
    <row r="24" spans="1:13" s="18" customFormat="1" ht="25.5" x14ac:dyDescent="0.2">
      <c r="A24" s="8" t="s">
        <v>344</v>
      </c>
      <c r="B24" s="7"/>
      <c r="C24" s="7"/>
      <c r="D24" s="7"/>
      <c r="E24" s="7" t="s">
        <v>9</v>
      </c>
      <c r="F24" s="7" t="s">
        <v>9</v>
      </c>
      <c r="G24" s="5" t="s">
        <v>302</v>
      </c>
      <c r="H24" s="19" t="s">
        <v>134</v>
      </c>
      <c r="I24" s="38" t="s">
        <v>345</v>
      </c>
      <c r="J24" s="6" t="s">
        <v>9</v>
      </c>
      <c r="K24" s="37" t="s">
        <v>44</v>
      </c>
      <c r="L24" s="38" t="s">
        <v>346</v>
      </c>
      <c r="M24" s="27"/>
    </row>
    <row r="25" spans="1:13" s="18" customFormat="1" x14ac:dyDescent="0.2">
      <c r="A25" s="11" t="s">
        <v>347</v>
      </c>
      <c r="B25" s="10"/>
      <c r="C25" s="10"/>
      <c r="D25" s="10"/>
      <c r="E25" s="10"/>
      <c r="F25" s="10"/>
      <c r="G25" s="10"/>
      <c r="H25" s="21"/>
      <c r="I25" s="11"/>
      <c r="J25" s="23"/>
      <c r="K25" s="4"/>
      <c r="L25" s="36" t="s">
        <v>348</v>
      </c>
      <c r="M25" s="27"/>
    </row>
    <row r="26" spans="1:13" s="18" customFormat="1" x14ac:dyDescent="0.2">
      <c r="A26" s="8" t="s">
        <v>349</v>
      </c>
      <c r="B26" s="7"/>
      <c r="C26" s="7"/>
      <c r="D26" s="7"/>
      <c r="E26" s="7"/>
      <c r="F26" s="7"/>
      <c r="G26" s="7"/>
      <c r="H26" s="22"/>
      <c r="I26" s="8"/>
      <c r="J26" s="33"/>
      <c r="K26" s="6"/>
      <c r="L26" s="38" t="s">
        <v>348</v>
      </c>
      <c r="M26" s="27"/>
    </row>
    <row r="27" spans="1:13" s="18" customFormat="1" x14ac:dyDescent="0.2">
      <c r="A27" s="11" t="s">
        <v>350</v>
      </c>
      <c r="B27" s="10"/>
      <c r="C27" s="10"/>
      <c r="D27" s="10"/>
      <c r="E27" s="10"/>
      <c r="F27" s="10"/>
      <c r="G27" s="10"/>
      <c r="H27" s="21" t="s">
        <v>46</v>
      </c>
      <c r="I27" s="11"/>
      <c r="J27" s="23"/>
      <c r="K27" s="4"/>
      <c r="L27" s="36" t="s">
        <v>348</v>
      </c>
      <c r="M27" s="27"/>
    </row>
    <row r="28" spans="1:13" s="18" customFormat="1" x14ac:dyDescent="0.2">
      <c r="A28" s="8" t="s">
        <v>351</v>
      </c>
      <c r="B28" s="7"/>
      <c r="C28" s="7"/>
      <c r="D28" s="7"/>
      <c r="E28" s="7"/>
      <c r="F28" s="7"/>
      <c r="G28" s="7"/>
      <c r="H28" s="22" t="s">
        <v>133</v>
      </c>
      <c r="I28" s="8"/>
      <c r="J28" s="33"/>
      <c r="K28" s="6"/>
      <c r="L28" s="38" t="s">
        <v>352</v>
      </c>
      <c r="M28" s="27"/>
    </row>
    <row r="29" spans="1:13" s="18" customFormat="1" ht="25.5" x14ac:dyDescent="0.2">
      <c r="A29" s="11" t="s">
        <v>353</v>
      </c>
      <c r="B29" s="10"/>
      <c r="C29" s="10"/>
      <c r="D29" s="10"/>
      <c r="E29" s="10" t="s">
        <v>9</v>
      </c>
      <c r="F29" s="10" t="s">
        <v>9</v>
      </c>
      <c r="G29" s="3" t="s">
        <v>306</v>
      </c>
      <c r="H29" s="20" t="s">
        <v>47</v>
      </c>
      <c r="I29" s="36" t="s">
        <v>354</v>
      </c>
      <c r="J29" s="4" t="s">
        <v>9</v>
      </c>
      <c r="K29" s="35" t="s">
        <v>49</v>
      </c>
      <c r="L29" s="36" t="s">
        <v>355</v>
      </c>
      <c r="M29" s="27"/>
    </row>
    <row r="30" spans="1:13" s="18" customFormat="1" ht="25.5" x14ac:dyDescent="0.2">
      <c r="A30" s="8" t="s">
        <v>356</v>
      </c>
      <c r="B30" s="7"/>
      <c r="C30" s="7" t="s">
        <v>9</v>
      </c>
      <c r="D30" s="7"/>
      <c r="E30" s="7"/>
      <c r="F30" s="7" t="s">
        <v>9</v>
      </c>
      <c r="G30" s="5" t="s">
        <v>308</v>
      </c>
      <c r="H30" s="19" t="s">
        <v>51</v>
      </c>
      <c r="I30" s="38" t="s">
        <v>357</v>
      </c>
      <c r="J30" s="6" t="s">
        <v>9</v>
      </c>
      <c r="K30" s="37" t="s">
        <v>53</v>
      </c>
      <c r="L30" s="38" t="s">
        <v>358</v>
      </c>
      <c r="M30" s="27"/>
    </row>
    <row r="31" spans="1:13" s="18" customFormat="1" x14ac:dyDescent="0.2">
      <c r="A31" s="11" t="s">
        <v>359</v>
      </c>
      <c r="B31" s="10"/>
      <c r="C31" s="10"/>
      <c r="D31" s="10"/>
      <c r="E31" s="10"/>
      <c r="F31" s="10"/>
      <c r="G31" s="10"/>
      <c r="H31" s="21" t="s">
        <v>135</v>
      </c>
      <c r="I31" s="11"/>
      <c r="J31" s="23"/>
      <c r="K31" s="4"/>
      <c r="L31" s="36" t="s">
        <v>360</v>
      </c>
      <c r="M31" s="27"/>
    </row>
    <row r="32" spans="1:13" s="18" customFormat="1" x14ac:dyDescent="0.2">
      <c r="A32" s="8" t="s">
        <v>361</v>
      </c>
      <c r="B32" s="7"/>
      <c r="C32" s="7" t="s">
        <v>9</v>
      </c>
      <c r="D32" s="7"/>
      <c r="E32" s="7" t="s">
        <v>9</v>
      </c>
      <c r="F32" s="7"/>
      <c r="G32" s="5" t="s">
        <v>306</v>
      </c>
      <c r="H32" s="19"/>
      <c r="I32" s="6"/>
      <c r="J32" s="6" t="s">
        <v>9</v>
      </c>
      <c r="K32" s="37" t="s">
        <v>55</v>
      </c>
      <c r="L32" s="6"/>
      <c r="M32" s="27"/>
    </row>
    <row r="33" spans="1:13" s="18" customFormat="1" x14ac:dyDescent="0.2">
      <c r="A33" s="11" t="s">
        <v>362</v>
      </c>
      <c r="B33" s="10"/>
      <c r="C33" s="10"/>
      <c r="D33" s="10" t="s">
        <v>9</v>
      </c>
      <c r="E33" s="10"/>
      <c r="F33" s="10" t="s">
        <v>9</v>
      </c>
      <c r="G33" s="3" t="s">
        <v>306</v>
      </c>
      <c r="H33" s="20"/>
      <c r="I33" s="36" t="s">
        <v>362</v>
      </c>
      <c r="J33" s="4" t="s">
        <v>9</v>
      </c>
      <c r="K33" s="35" t="s">
        <v>56</v>
      </c>
      <c r="L33" s="4"/>
      <c r="M33" s="27"/>
    </row>
    <row r="34" spans="1:13" s="18" customFormat="1" x14ac:dyDescent="0.2">
      <c r="A34" s="8" t="s">
        <v>363</v>
      </c>
      <c r="B34" s="7" t="s">
        <v>9</v>
      </c>
      <c r="C34" s="7"/>
      <c r="D34" s="7" t="s">
        <v>9</v>
      </c>
      <c r="E34" s="7"/>
      <c r="F34" s="7" t="s">
        <v>57</v>
      </c>
      <c r="G34" s="5"/>
      <c r="H34" s="22" t="s">
        <v>46</v>
      </c>
      <c r="I34" s="39" t="s">
        <v>364</v>
      </c>
      <c r="J34" s="33" t="s">
        <v>57</v>
      </c>
      <c r="K34" s="6"/>
      <c r="L34" s="38" t="s">
        <v>365</v>
      </c>
      <c r="M34" s="27"/>
    </row>
    <row r="35" spans="1:13" s="18" customFormat="1" ht="25.5" x14ac:dyDescent="0.2">
      <c r="A35" s="11" t="s">
        <v>366</v>
      </c>
      <c r="B35" s="10"/>
      <c r="C35" s="10"/>
      <c r="D35" s="10" t="s">
        <v>9</v>
      </c>
      <c r="E35" s="10"/>
      <c r="F35" s="10" t="s">
        <v>9</v>
      </c>
      <c r="G35" s="3" t="s">
        <v>308</v>
      </c>
      <c r="H35" s="20"/>
      <c r="I35" s="36" t="s">
        <v>367</v>
      </c>
      <c r="J35" s="4" t="s">
        <v>9</v>
      </c>
      <c r="K35" s="35" t="s">
        <v>61</v>
      </c>
      <c r="L35" s="36" t="s">
        <v>368</v>
      </c>
      <c r="M35" s="27"/>
    </row>
    <row r="36" spans="1:13" s="18" customFormat="1" x14ac:dyDescent="0.2">
      <c r="A36" s="8" t="s">
        <v>369</v>
      </c>
      <c r="B36" s="7" t="s">
        <v>9</v>
      </c>
      <c r="C36" s="7" t="s">
        <v>9</v>
      </c>
      <c r="D36" s="7" t="s">
        <v>9</v>
      </c>
      <c r="E36" s="7" t="s">
        <v>9</v>
      </c>
      <c r="F36" s="7"/>
      <c r="G36" s="5" t="s">
        <v>370</v>
      </c>
      <c r="H36" s="19"/>
      <c r="I36" s="6"/>
      <c r="J36" s="6" t="s">
        <v>9</v>
      </c>
      <c r="K36" s="37" t="s">
        <v>64</v>
      </c>
      <c r="L36" s="6"/>
      <c r="M36" s="27"/>
    </row>
    <row r="37" spans="1:13" s="18" customFormat="1" x14ac:dyDescent="0.2">
      <c r="A37" s="11" t="s">
        <v>371</v>
      </c>
      <c r="B37" s="10"/>
      <c r="C37" s="10" t="s">
        <v>9</v>
      </c>
      <c r="D37" s="10"/>
      <c r="E37" s="10"/>
      <c r="F37" s="10" t="s">
        <v>9</v>
      </c>
      <c r="G37" s="3" t="s">
        <v>306</v>
      </c>
      <c r="H37" s="20"/>
      <c r="I37" s="36" t="s">
        <v>372</v>
      </c>
      <c r="J37" s="4" t="s">
        <v>9</v>
      </c>
      <c r="K37" s="35" t="s">
        <v>66</v>
      </c>
      <c r="L37" s="4"/>
      <c r="M37" s="27"/>
    </row>
    <row r="38" spans="1:13" s="18" customFormat="1" x14ac:dyDescent="0.2">
      <c r="A38" s="8" t="s">
        <v>373</v>
      </c>
      <c r="B38" s="7"/>
      <c r="C38" s="7"/>
      <c r="D38" s="7"/>
      <c r="E38" s="7"/>
      <c r="F38" s="7"/>
      <c r="G38" s="7"/>
      <c r="H38" s="22"/>
      <c r="I38" s="8"/>
      <c r="J38" s="33"/>
      <c r="K38" s="6"/>
      <c r="L38" s="38" t="s">
        <v>374</v>
      </c>
      <c r="M38" s="27"/>
    </row>
    <row r="39" spans="1:13" s="18" customFormat="1" x14ac:dyDescent="0.2">
      <c r="A39" s="11" t="s">
        <v>375</v>
      </c>
      <c r="B39" s="10" t="s">
        <v>9</v>
      </c>
      <c r="C39" s="10"/>
      <c r="D39" s="10"/>
      <c r="E39" s="10"/>
      <c r="F39" s="10" t="s">
        <v>9</v>
      </c>
      <c r="G39" s="3" t="s">
        <v>306</v>
      </c>
      <c r="H39" s="20"/>
      <c r="I39" s="36" t="s">
        <v>376</v>
      </c>
      <c r="J39" s="4" t="s">
        <v>9</v>
      </c>
      <c r="K39" s="35" t="s">
        <v>69</v>
      </c>
      <c r="L39" s="4"/>
      <c r="M39" s="27"/>
    </row>
    <row r="40" spans="1:13" s="18" customFormat="1" ht="25.5" x14ac:dyDescent="0.2">
      <c r="A40" s="8" t="s">
        <v>377</v>
      </c>
      <c r="B40" s="7" t="s">
        <v>9</v>
      </c>
      <c r="C40" s="7"/>
      <c r="D40" s="7"/>
      <c r="E40" s="7"/>
      <c r="F40" s="7" t="s">
        <v>9</v>
      </c>
      <c r="G40" s="5" t="s">
        <v>308</v>
      </c>
      <c r="H40" s="19"/>
      <c r="I40" s="6"/>
      <c r="J40" s="6" t="s">
        <v>9</v>
      </c>
      <c r="K40" s="37" t="s">
        <v>70</v>
      </c>
      <c r="L40" s="6"/>
      <c r="M40" s="27"/>
    </row>
    <row r="41" spans="1:13" s="18" customFormat="1" x14ac:dyDescent="0.2">
      <c r="A41" s="11" t="s">
        <v>378</v>
      </c>
      <c r="B41" s="10"/>
      <c r="C41" s="10"/>
      <c r="D41" s="10"/>
      <c r="E41" s="10"/>
      <c r="F41" s="10"/>
      <c r="G41" s="10"/>
      <c r="H41" s="21"/>
      <c r="I41" s="11"/>
      <c r="J41" s="23" t="s">
        <v>57</v>
      </c>
      <c r="K41" s="4"/>
      <c r="L41" s="36" t="s">
        <v>379</v>
      </c>
      <c r="M41" s="27"/>
    </row>
    <row r="42" spans="1:13" s="18" customFormat="1" x14ac:dyDescent="0.2">
      <c r="A42" s="8" t="s">
        <v>380</v>
      </c>
      <c r="B42" s="7"/>
      <c r="C42" s="7" t="s">
        <v>9</v>
      </c>
      <c r="D42" s="7"/>
      <c r="E42" s="7"/>
      <c r="F42" s="7" t="s">
        <v>9</v>
      </c>
      <c r="G42" s="5" t="s">
        <v>302</v>
      </c>
      <c r="H42" s="19"/>
      <c r="I42" s="6"/>
      <c r="J42" s="6" t="s">
        <v>9</v>
      </c>
      <c r="K42" s="37" t="s">
        <v>72</v>
      </c>
      <c r="L42" s="6"/>
      <c r="M42" s="27"/>
    </row>
    <row r="43" spans="1:13" s="18" customFormat="1" x14ac:dyDescent="0.2">
      <c r="A43" s="11" t="s">
        <v>381</v>
      </c>
      <c r="B43" s="10"/>
      <c r="C43" s="10"/>
      <c r="D43" s="10" t="s">
        <v>9</v>
      </c>
      <c r="E43" s="10"/>
      <c r="F43" s="10" t="s">
        <v>9</v>
      </c>
      <c r="G43" s="3" t="s">
        <v>306</v>
      </c>
      <c r="H43" s="20"/>
      <c r="I43" s="36" t="s">
        <v>382</v>
      </c>
      <c r="J43" s="4" t="s">
        <v>9</v>
      </c>
      <c r="K43" s="35" t="s">
        <v>74</v>
      </c>
      <c r="L43" s="4"/>
      <c r="M43" s="27"/>
    </row>
    <row r="44" spans="1:13" s="18" customFormat="1" x14ac:dyDescent="0.2">
      <c r="A44" s="8" t="s">
        <v>383</v>
      </c>
      <c r="B44" s="7"/>
      <c r="C44" s="7"/>
      <c r="D44" s="7" t="s">
        <v>9</v>
      </c>
      <c r="E44" s="7"/>
      <c r="F44" s="7" t="s">
        <v>9</v>
      </c>
      <c r="G44" s="5" t="s">
        <v>306</v>
      </c>
      <c r="H44" s="19"/>
      <c r="I44" s="38" t="s">
        <v>384</v>
      </c>
      <c r="J44" s="6" t="s">
        <v>9</v>
      </c>
      <c r="K44" s="37" t="s">
        <v>75</v>
      </c>
      <c r="L44" s="6"/>
      <c r="M44" s="27"/>
    </row>
    <row r="45" spans="1:13" s="18" customFormat="1" x14ac:dyDescent="0.2">
      <c r="A45" s="11" t="s">
        <v>385</v>
      </c>
      <c r="B45" s="10" t="s">
        <v>9</v>
      </c>
      <c r="C45" s="10" t="s">
        <v>9</v>
      </c>
      <c r="D45" s="10" t="s">
        <v>9</v>
      </c>
      <c r="E45" s="10" t="s">
        <v>9</v>
      </c>
      <c r="F45" s="10" t="s">
        <v>9</v>
      </c>
      <c r="G45" s="3" t="s">
        <v>306</v>
      </c>
      <c r="H45" s="20" t="s">
        <v>76</v>
      </c>
      <c r="I45" s="36" t="s">
        <v>386</v>
      </c>
      <c r="J45" s="4" t="s">
        <v>9</v>
      </c>
      <c r="K45" s="35" t="s">
        <v>78</v>
      </c>
      <c r="L45" s="36" t="s">
        <v>387</v>
      </c>
      <c r="M45" s="27"/>
    </row>
    <row r="46" spans="1:13" s="18" customFormat="1" x14ac:dyDescent="0.2">
      <c r="A46" s="8" t="s">
        <v>388</v>
      </c>
      <c r="B46" s="7" t="s">
        <v>9</v>
      </c>
      <c r="C46" s="7" t="s">
        <v>9</v>
      </c>
      <c r="D46" s="7" t="s">
        <v>9</v>
      </c>
      <c r="E46" s="7" t="s">
        <v>9</v>
      </c>
      <c r="F46" s="7" t="s">
        <v>9</v>
      </c>
      <c r="G46" s="5" t="s">
        <v>306</v>
      </c>
      <c r="H46" s="19" t="s">
        <v>76</v>
      </c>
      <c r="I46" s="38" t="s">
        <v>389</v>
      </c>
      <c r="J46" s="6" t="s">
        <v>9</v>
      </c>
      <c r="K46" s="37" t="s">
        <v>81</v>
      </c>
      <c r="L46" s="38" t="s">
        <v>387</v>
      </c>
      <c r="M46" s="27"/>
    </row>
    <row r="47" spans="1:13" s="18" customFormat="1" ht="25.5" x14ac:dyDescent="0.2">
      <c r="A47" s="11" t="s">
        <v>390</v>
      </c>
      <c r="B47" s="10"/>
      <c r="C47" s="10"/>
      <c r="D47" s="10" t="s">
        <v>9</v>
      </c>
      <c r="E47" s="10"/>
      <c r="F47" s="10" t="s">
        <v>9</v>
      </c>
      <c r="G47" s="3" t="s">
        <v>308</v>
      </c>
      <c r="H47" s="20" t="s">
        <v>82</v>
      </c>
      <c r="I47" s="36" t="s">
        <v>391</v>
      </c>
      <c r="J47" s="4" t="s">
        <v>9</v>
      </c>
      <c r="K47" s="35" t="s">
        <v>84</v>
      </c>
      <c r="L47" s="36" t="s">
        <v>392</v>
      </c>
      <c r="M47" s="27"/>
    </row>
    <row r="48" spans="1:13" s="18" customFormat="1" x14ac:dyDescent="0.2">
      <c r="A48" s="8" t="s">
        <v>393</v>
      </c>
      <c r="B48" s="7"/>
      <c r="C48" s="7"/>
      <c r="D48" s="7"/>
      <c r="E48" s="7"/>
      <c r="F48" s="7"/>
      <c r="G48" s="7"/>
      <c r="H48" s="25" t="s">
        <v>113</v>
      </c>
      <c r="I48" s="8"/>
      <c r="J48" s="33"/>
      <c r="K48" s="6"/>
      <c r="L48" s="38" t="s">
        <v>394</v>
      </c>
      <c r="M48" s="27"/>
    </row>
    <row r="49" spans="1:13" s="18" customFormat="1" x14ac:dyDescent="0.2">
      <c r="A49" s="11" t="s">
        <v>395</v>
      </c>
      <c r="B49" s="10"/>
      <c r="C49" s="10"/>
      <c r="D49" s="10"/>
      <c r="E49" s="10"/>
      <c r="F49" s="10"/>
      <c r="G49" s="10"/>
      <c r="H49" s="21" t="s">
        <v>86</v>
      </c>
      <c r="I49" s="11"/>
      <c r="J49" s="23"/>
      <c r="K49" s="4"/>
      <c r="L49" s="36" t="s">
        <v>396</v>
      </c>
      <c r="M49" s="27"/>
    </row>
    <row r="50" spans="1:13" s="18" customFormat="1" x14ac:dyDescent="0.2">
      <c r="A50" s="8" t="s">
        <v>397</v>
      </c>
      <c r="B50" s="7"/>
      <c r="C50" s="7"/>
      <c r="D50" s="7"/>
      <c r="E50" s="7"/>
      <c r="F50" s="7"/>
      <c r="G50" s="7"/>
      <c r="H50" s="22" t="s">
        <v>86</v>
      </c>
      <c r="I50" s="8"/>
      <c r="J50" s="33"/>
      <c r="K50" s="6"/>
      <c r="L50" s="38" t="s">
        <v>396</v>
      </c>
      <c r="M50" s="27"/>
    </row>
    <row r="51" spans="1:13" s="18" customFormat="1" ht="25.5" x14ac:dyDescent="0.2">
      <c r="A51" s="11" t="s">
        <v>398</v>
      </c>
      <c r="B51" s="10" t="s">
        <v>9</v>
      </c>
      <c r="C51" s="10"/>
      <c r="D51" s="10" t="s">
        <v>9</v>
      </c>
      <c r="E51" s="10"/>
      <c r="F51" s="10"/>
      <c r="G51" s="3" t="s">
        <v>308</v>
      </c>
      <c r="H51" s="20"/>
      <c r="I51" s="4"/>
      <c r="J51" s="4" t="s">
        <v>9</v>
      </c>
      <c r="K51" s="35" t="s">
        <v>87</v>
      </c>
      <c r="L51" s="4"/>
      <c r="M51" s="27"/>
    </row>
    <row r="52" spans="1:13" s="18" customFormat="1" ht="25.5" x14ac:dyDescent="0.2">
      <c r="A52" s="8" t="s">
        <v>399</v>
      </c>
      <c r="B52" s="7"/>
      <c r="C52" s="7"/>
      <c r="D52" s="7"/>
      <c r="E52" s="7"/>
      <c r="F52" s="7"/>
      <c r="G52" s="7"/>
      <c r="H52" s="22"/>
      <c r="I52" s="8"/>
      <c r="J52" s="33"/>
      <c r="K52" s="6"/>
      <c r="L52" s="38" t="s">
        <v>396</v>
      </c>
      <c r="M52" s="27"/>
    </row>
    <row r="53" spans="1:13" s="18" customFormat="1" x14ac:dyDescent="0.2">
      <c r="A53" s="11" t="s">
        <v>400</v>
      </c>
      <c r="B53" s="10"/>
      <c r="C53" s="10"/>
      <c r="D53" s="10"/>
      <c r="E53" s="10"/>
      <c r="F53" s="10"/>
      <c r="G53" s="10"/>
      <c r="H53" s="21" t="s">
        <v>46</v>
      </c>
      <c r="I53" s="11"/>
      <c r="J53" s="23"/>
      <c r="K53" s="4"/>
      <c r="L53" s="4"/>
    </row>
    <row r="54" spans="1:13" s="18" customFormat="1" x14ac:dyDescent="0.2">
      <c r="A54" s="8" t="s">
        <v>401</v>
      </c>
      <c r="B54" s="7"/>
      <c r="C54" s="7" t="s">
        <v>9</v>
      </c>
      <c r="D54" s="7"/>
      <c r="E54" s="7"/>
      <c r="F54" s="7"/>
      <c r="G54" s="5" t="s">
        <v>306</v>
      </c>
      <c r="H54" s="19"/>
      <c r="I54" s="6"/>
      <c r="J54" s="6" t="s">
        <v>9</v>
      </c>
      <c r="K54" s="37" t="s">
        <v>88</v>
      </c>
      <c r="L54" s="6"/>
      <c r="M54" s="27"/>
    </row>
    <row r="55" spans="1:13" s="18" customFormat="1" x14ac:dyDescent="0.2">
      <c r="A55" s="11" t="s">
        <v>402</v>
      </c>
      <c r="B55" s="10" t="s">
        <v>9</v>
      </c>
      <c r="C55" s="10"/>
      <c r="D55" s="10"/>
      <c r="E55" s="10"/>
      <c r="F55" s="10" t="s">
        <v>9</v>
      </c>
      <c r="G55" s="3" t="s">
        <v>302</v>
      </c>
      <c r="H55" s="20"/>
      <c r="I55" s="36" t="s">
        <v>403</v>
      </c>
      <c r="J55" s="4" t="s">
        <v>9</v>
      </c>
      <c r="K55" s="35" t="s">
        <v>89</v>
      </c>
      <c r="L55" s="4"/>
      <c r="M55" s="27"/>
    </row>
    <row r="56" spans="1:13" s="18" customFormat="1" x14ac:dyDescent="0.2">
      <c r="A56" s="8" t="s">
        <v>404</v>
      </c>
      <c r="B56" s="7"/>
      <c r="C56" s="7" t="s">
        <v>9</v>
      </c>
      <c r="D56" s="7"/>
      <c r="E56" s="7"/>
      <c r="F56" s="7" t="s">
        <v>9</v>
      </c>
      <c r="G56" s="5" t="s">
        <v>306</v>
      </c>
      <c r="H56" s="19"/>
      <c r="I56" s="38" t="s">
        <v>405</v>
      </c>
      <c r="J56" s="6" t="s">
        <v>9</v>
      </c>
      <c r="K56" s="37" t="s">
        <v>91</v>
      </c>
      <c r="L56" s="6"/>
      <c r="M56" s="27"/>
    </row>
    <row r="57" spans="1:13" s="18" customFormat="1" x14ac:dyDescent="0.2">
      <c r="A57" s="11" t="s">
        <v>406</v>
      </c>
      <c r="B57" s="10"/>
      <c r="C57" s="10"/>
      <c r="D57" s="10"/>
      <c r="E57" s="10"/>
      <c r="F57" s="10"/>
      <c r="G57" s="10"/>
      <c r="H57" s="21"/>
      <c r="I57" s="11"/>
      <c r="J57" s="23"/>
      <c r="K57" s="4"/>
      <c r="L57" s="36" t="s">
        <v>407</v>
      </c>
      <c r="M57" s="27"/>
    </row>
    <row r="58" spans="1:13" s="18" customFormat="1" x14ac:dyDescent="0.2">
      <c r="A58" s="8" t="s">
        <v>408</v>
      </c>
      <c r="B58" s="7"/>
      <c r="C58" s="7"/>
      <c r="D58" s="7" t="s">
        <v>9</v>
      </c>
      <c r="E58" s="7"/>
      <c r="F58" s="7" t="s">
        <v>9</v>
      </c>
      <c r="G58" s="5" t="s">
        <v>306</v>
      </c>
      <c r="H58" s="19"/>
      <c r="I58" s="38" t="s">
        <v>409</v>
      </c>
      <c r="J58" s="6" t="s">
        <v>9</v>
      </c>
      <c r="K58" s="37" t="s">
        <v>93</v>
      </c>
      <c r="L58" s="38" t="s">
        <v>410</v>
      </c>
      <c r="M58" s="27"/>
    </row>
    <row r="59" spans="1:13" s="18" customFormat="1" ht="25.5" x14ac:dyDescent="0.2">
      <c r="A59" s="11" t="s">
        <v>411</v>
      </c>
      <c r="B59" s="10"/>
      <c r="C59" s="10"/>
      <c r="D59" s="10" t="s">
        <v>9</v>
      </c>
      <c r="E59" s="10"/>
      <c r="F59" s="10" t="s">
        <v>9</v>
      </c>
      <c r="G59" s="3" t="s">
        <v>308</v>
      </c>
      <c r="H59" s="20"/>
      <c r="I59" s="4"/>
      <c r="J59" s="4" t="s">
        <v>9</v>
      </c>
      <c r="K59" s="35" t="s">
        <v>95</v>
      </c>
      <c r="L59" s="4"/>
      <c r="M59" s="27"/>
    </row>
    <row r="60" spans="1:13" s="18" customFormat="1" ht="25.5" x14ac:dyDescent="0.2">
      <c r="A60" s="8" t="s">
        <v>412</v>
      </c>
      <c r="B60" s="7"/>
      <c r="C60" s="7"/>
      <c r="D60" s="7" t="s">
        <v>9</v>
      </c>
      <c r="E60" s="7"/>
      <c r="F60" s="7" t="s">
        <v>9</v>
      </c>
      <c r="G60" s="5" t="s">
        <v>308</v>
      </c>
      <c r="H60" s="19"/>
      <c r="I60" s="6"/>
      <c r="J60" s="6" t="s">
        <v>9</v>
      </c>
      <c r="K60" s="37" t="s">
        <v>96</v>
      </c>
      <c r="L60" s="6"/>
      <c r="M60" s="27"/>
    </row>
    <row r="61" spans="1:13" s="18" customFormat="1" ht="25.5" x14ac:dyDescent="0.2">
      <c r="A61" s="11" t="s">
        <v>413</v>
      </c>
      <c r="B61" s="10"/>
      <c r="C61" s="10"/>
      <c r="D61" s="10" t="s">
        <v>9</v>
      </c>
      <c r="E61" s="10"/>
      <c r="F61" s="10" t="s">
        <v>9</v>
      </c>
      <c r="G61" s="3" t="s">
        <v>308</v>
      </c>
      <c r="H61" s="20"/>
      <c r="I61" s="4"/>
      <c r="J61" s="4" t="s">
        <v>9</v>
      </c>
      <c r="K61" s="35" t="s">
        <v>97</v>
      </c>
      <c r="L61" s="4"/>
      <c r="M61" s="27"/>
    </row>
    <row r="62" spans="1:13" s="18" customFormat="1" ht="25.5" x14ac:dyDescent="0.2">
      <c r="A62" s="8" t="s">
        <v>414</v>
      </c>
      <c r="B62" s="7"/>
      <c r="C62" s="7"/>
      <c r="D62" s="7" t="s">
        <v>9</v>
      </c>
      <c r="E62" s="7"/>
      <c r="F62" s="7" t="s">
        <v>9</v>
      </c>
      <c r="G62" s="5" t="s">
        <v>308</v>
      </c>
      <c r="H62" s="19"/>
      <c r="I62" s="6"/>
      <c r="J62" s="6" t="s">
        <v>9</v>
      </c>
      <c r="K62" s="37" t="s">
        <v>98</v>
      </c>
      <c r="L62" s="6"/>
      <c r="M62" s="27"/>
    </row>
    <row r="63" spans="1:13" s="18" customFormat="1" ht="25.5" x14ac:dyDescent="0.2">
      <c r="A63" s="11" t="s">
        <v>415</v>
      </c>
      <c r="B63" s="10"/>
      <c r="C63" s="10"/>
      <c r="D63" s="10"/>
      <c r="E63" s="10"/>
      <c r="F63" s="10"/>
      <c r="G63" s="10"/>
      <c r="H63" s="21"/>
      <c r="I63" s="11"/>
      <c r="J63" s="23"/>
      <c r="K63" s="4"/>
      <c r="L63" s="36" t="s">
        <v>416</v>
      </c>
      <c r="M63" s="27"/>
    </row>
    <row r="64" spans="1:13" s="18" customFormat="1" x14ac:dyDescent="0.2">
      <c r="A64" s="8" t="s">
        <v>417</v>
      </c>
      <c r="B64" s="7"/>
      <c r="C64" s="7" t="s">
        <v>9</v>
      </c>
      <c r="D64" s="7"/>
      <c r="E64" s="7"/>
      <c r="F64" s="7" t="s">
        <v>9</v>
      </c>
      <c r="G64" s="5" t="s">
        <v>306</v>
      </c>
      <c r="H64" s="19"/>
      <c r="I64" s="6"/>
      <c r="J64" s="6" t="s">
        <v>9</v>
      </c>
      <c r="K64" s="37" t="s">
        <v>99</v>
      </c>
      <c r="L64" s="6"/>
      <c r="M64" s="27"/>
    </row>
    <row r="65" spans="1:13" s="18" customFormat="1" x14ac:dyDescent="0.2">
      <c r="A65" s="11" t="s">
        <v>418</v>
      </c>
      <c r="B65" s="10"/>
      <c r="C65" s="10"/>
      <c r="D65" s="10"/>
      <c r="E65" s="10"/>
      <c r="F65" s="10" t="s">
        <v>9</v>
      </c>
      <c r="G65" s="3" t="s">
        <v>306</v>
      </c>
      <c r="H65" s="20"/>
      <c r="I65" s="4"/>
      <c r="J65" s="4" t="s">
        <v>9</v>
      </c>
      <c r="K65" s="35" t="s">
        <v>100</v>
      </c>
      <c r="L65" s="4"/>
      <c r="M65" s="27"/>
    </row>
    <row r="66" spans="1:13" s="18" customFormat="1" ht="25.5" x14ac:dyDescent="0.2">
      <c r="A66" s="8" t="s">
        <v>419</v>
      </c>
      <c r="B66" s="7"/>
      <c r="C66" s="7"/>
      <c r="D66" s="7" t="s">
        <v>9</v>
      </c>
      <c r="E66" s="7"/>
      <c r="F66" s="7" t="s">
        <v>9</v>
      </c>
      <c r="G66" s="5" t="s">
        <v>306</v>
      </c>
      <c r="H66" s="19" t="s">
        <v>101</v>
      </c>
      <c r="I66" s="38" t="s">
        <v>420</v>
      </c>
      <c r="J66" s="6" t="s">
        <v>9</v>
      </c>
      <c r="K66" s="37" t="s">
        <v>103</v>
      </c>
      <c r="L66" s="38" t="s">
        <v>421</v>
      </c>
      <c r="M66" s="27"/>
    </row>
    <row r="67" spans="1:13" s="18" customFormat="1" x14ac:dyDescent="0.2">
      <c r="A67" s="11" t="s">
        <v>422</v>
      </c>
      <c r="B67" s="10"/>
      <c r="C67" s="10"/>
      <c r="D67" s="10"/>
      <c r="E67" s="10"/>
      <c r="F67" s="10"/>
      <c r="G67" s="10"/>
      <c r="H67" s="24" t="s">
        <v>101</v>
      </c>
      <c r="I67" s="40" t="s">
        <v>423</v>
      </c>
      <c r="J67" s="23"/>
      <c r="K67" s="4"/>
      <c r="L67" s="36" t="s">
        <v>424</v>
      </c>
      <c r="M67" s="27"/>
    </row>
    <row r="68" spans="1:13" s="18" customFormat="1" ht="25.5" x14ac:dyDescent="0.2">
      <c r="A68" s="8" t="s">
        <v>425</v>
      </c>
      <c r="B68" s="7"/>
      <c r="C68" s="7" t="s">
        <v>9</v>
      </c>
      <c r="D68" s="7" t="s">
        <v>57</v>
      </c>
      <c r="E68" s="7"/>
      <c r="F68" s="7" t="s">
        <v>9</v>
      </c>
      <c r="G68" s="5" t="s">
        <v>306</v>
      </c>
      <c r="H68" s="19"/>
      <c r="I68" s="38" t="s">
        <v>426</v>
      </c>
      <c r="J68" s="6" t="s">
        <v>9</v>
      </c>
      <c r="K68" s="37" t="s">
        <v>106</v>
      </c>
      <c r="L68" s="38" t="s">
        <v>427</v>
      </c>
      <c r="M68" s="27"/>
    </row>
    <row r="69" spans="1:13" s="18" customFormat="1" ht="25.5" x14ac:dyDescent="0.2">
      <c r="A69" s="11" t="s">
        <v>428</v>
      </c>
      <c r="B69" s="10"/>
      <c r="C69" s="10"/>
      <c r="D69" s="10" t="s">
        <v>9</v>
      </c>
      <c r="E69" s="10"/>
      <c r="F69" s="10" t="s">
        <v>9</v>
      </c>
      <c r="G69" s="3" t="s">
        <v>306</v>
      </c>
      <c r="H69" s="20" t="s">
        <v>107</v>
      </c>
      <c r="I69" s="36" t="s">
        <v>429</v>
      </c>
      <c r="J69" s="4" t="s">
        <v>9</v>
      </c>
      <c r="K69" s="35" t="s">
        <v>108</v>
      </c>
      <c r="L69" s="36" t="s">
        <v>430</v>
      </c>
      <c r="M69" s="27"/>
    </row>
    <row r="70" spans="1:13" s="18" customFormat="1" x14ac:dyDescent="0.2">
      <c r="A70" s="8" t="s">
        <v>431</v>
      </c>
      <c r="B70" s="7"/>
      <c r="C70" s="7" t="s">
        <v>9</v>
      </c>
      <c r="D70" s="7"/>
      <c r="E70" s="7"/>
      <c r="F70" s="7" t="s">
        <v>9</v>
      </c>
      <c r="G70" s="5" t="s">
        <v>306</v>
      </c>
      <c r="H70" s="19"/>
      <c r="I70" s="38" t="s">
        <v>432</v>
      </c>
      <c r="J70" s="6" t="s">
        <v>9</v>
      </c>
      <c r="K70" s="37" t="s">
        <v>111</v>
      </c>
      <c r="L70" s="38" t="s">
        <v>433</v>
      </c>
      <c r="M70" s="27"/>
    </row>
    <row r="71" spans="1:13" s="18" customFormat="1" ht="25.5" x14ac:dyDescent="0.2">
      <c r="A71" s="11" t="s">
        <v>434</v>
      </c>
      <c r="B71" s="10"/>
      <c r="C71" s="10"/>
      <c r="D71" s="10"/>
      <c r="E71" s="10"/>
      <c r="F71" s="10"/>
      <c r="G71" s="10"/>
      <c r="H71" s="21" t="s">
        <v>113</v>
      </c>
      <c r="I71" s="11"/>
      <c r="J71" s="23"/>
      <c r="K71" s="4"/>
      <c r="L71" s="36" t="s">
        <v>348</v>
      </c>
      <c r="M71" s="27"/>
    </row>
    <row r="72" spans="1:13" s="18" customFormat="1" ht="25.5" x14ac:dyDescent="0.2">
      <c r="A72" s="8" t="s">
        <v>435</v>
      </c>
      <c r="B72" s="7"/>
      <c r="C72" s="7" t="s">
        <v>9</v>
      </c>
      <c r="D72" s="7"/>
      <c r="E72" s="7"/>
      <c r="F72" s="7" t="s">
        <v>9</v>
      </c>
      <c r="G72" s="5" t="s">
        <v>308</v>
      </c>
      <c r="H72" s="19" t="s">
        <v>113</v>
      </c>
      <c r="I72" s="38" t="s">
        <v>436</v>
      </c>
      <c r="J72" s="6" t="s">
        <v>9</v>
      </c>
      <c r="K72" s="37" t="s">
        <v>115</v>
      </c>
      <c r="L72" s="38" t="s">
        <v>437</v>
      </c>
      <c r="M72" s="27"/>
    </row>
    <row r="73" spans="1:13" s="18" customFormat="1" ht="25.5" x14ac:dyDescent="0.2">
      <c r="A73" s="11" t="s">
        <v>438</v>
      </c>
      <c r="B73" s="10"/>
      <c r="C73" s="10"/>
      <c r="D73" s="10"/>
      <c r="E73" s="10"/>
      <c r="F73" s="10"/>
      <c r="G73" s="10"/>
      <c r="H73" s="21" t="s">
        <v>117</v>
      </c>
      <c r="I73" s="11"/>
      <c r="J73" s="23"/>
      <c r="K73" s="4"/>
      <c r="L73" s="36" t="s">
        <v>439</v>
      </c>
      <c r="M73" s="27"/>
    </row>
    <row r="74" spans="1:13" s="18" customFormat="1" x14ac:dyDescent="0.2">
      <c r="A74" s="8" t="s">
        <v>440</v>
      </c>
      <c r="B74" s="7"/>
      <c r="C74" s="7"/>
      <c r="D74" s="7"/>
      <c r="E74" s="7"/>
      <c r="F74" s="7"/>
      <c r="G74" s="7"/>
      <c r="H74" s="22" t="s">
        <v>46</v>
      </c>
      <c r="I74" s="8"/>
      <c r="J74" s="33"/>
      <c r="K74" s="6"/>
      <c r="L74" s="38" t="s">
        <v>441</v>
      </c>
      <c r="M74" s="27"/>
    </row>
    <row r="75" spans="1:13" s="18" customFormat="1" ht="25.5" x14ac:dyDescent="0.2">
      <c r="A75" s="11" t="s">
        <v>442</v>
      </c>
      <c r="B75" s="10"/>
      <c r="C75" s="10"/>
      <c r="D75" s="10" t="s">
        <v>9</v>
      </c>
      <c r="E75" s="10"/>
      <c r="F75" s="10" t="s">
        <v>9</v>
      </c>
      <c r="G75" s="3" t="s">
        <v>308</v>
      </c>
      <c r="H75" s="20" t="s">
        <v>120</v>
      </c>
      <c r="I75" s="36" t="s">
        <v>443</v>
      </c>
      <c r="J75" s="4" t="s">
        <v>9</v>
      </c>
      <c r="K75" s="35" t="s">
        <v>122</v>
      </c>
      <c r="L75" s="36" t="s">
        <v>444</v>
      </c>
      <c r="M75" s="27"/>
    </row>
    <row r="76" spans="1:13" s="18" customFormat="1" ht="25.5" x14ac:dyDescent="0.2">
      <c r="A76" s="8" t="s">
        <v>445</v>
      </c>
      <c r="B76" s="7" t="s">
        <v>9</v>
      </c>
      <c r="C76" s="7"/>
      <c r="D76" s="7"/>
      <c r="E76" s="7"/>
      <c r="F76" s="7" t="s">
        <v>9</v>
      </c>
      <c r="G76" s="5" t="s">
        <v>306</v>
      </c>
      <c r="H76" s="19"/>
      <c r="I76" s="38" t="s">
        <v>446</v>
      </c>
      <c r="J76" s="6" t="s">
        <v>9</v>
      </c>
      <c r="K76" s="37" t="s">
        <v>124</v>
      </c>
      <c r="L76" s="38" t="s">
        <v>447</v>
      </c>
      <c r="M76" s="27"/>
    </row>
    <row r="77" spans="1:13" s="18" customFormat="1" x14ac:dyDescent="0.2">
      <c r="A77" s="11" t="s">
        <v>448</v>
      </c>
      <c r="B77" s="10" t="s">
        <v>9</v>
      </c>
      <c r="C77" s="10"/>
      <c r="D77" s="10"/>
      <c r="E77" s="10"/>
      <c r="F77" s="10" t="s">
        <v>9</v>
      </c>
      <c r="G77" s="3" t="s">
        <v>306</v>
      </c>
      <c r="H77" s="20"/>
      <c r="I77" s="36" t="s">
        <v>449</v>
      </c>
      <c r="J77" s="4" t="s">
        <v>9</v>
      </c>
      <c r="K77" s="35" t="s">
        <v>127</v>
      </c>
      <c r="L77" s="4"/>
      <c r="M77" s="27"/>
    </row>
    <row r="78" spans="1:13" s="18" customFormat="1" ht="25.5" x14ac:dyDescent="0.2">
      <c r="A78" s="8" t="s">
        <v>450</v>
      </c>
      <c r="B78" s="7"/>
      <c r="C78" s="7"/>
      <c r="D78" s="7" t="s">
        <v>9</v>
      </c>
      <c r="E78" s="7"/>
      <c r="F78" s="7" t="s">
        <v>9</v>
      </c>
      <c r="G78" s="5" t="s">
        <v>308</v>
      </c>
      <c r="H78" s="19" t="s">
        <v>128</v>
      </c>
      <c r="I78" s="38" t="s">
        <v>451</v>
      </c>
      <c r="J78" s="6" t="s">
        <v>9</v>
      </c>
      <c r="K78" s="37" t="s">
        <v>130</v>
      </c>
      <c r="L78" s="38" t="s">
        <v>452</v>
      </c>
      <c r="M78" s="27"/>
    </row>
    <row r="79" spans="1:13" s="18" customFormat="1" x14ac:dyDescent="0.2">
      <c r="A79" s="11" t="s">
        <v>453</v>
      </c>
      <c r="B79" s="10"/>
      <c r="C79" s="10"/>
      <c r="D79" s="10"/>
      <c r="E79" s="10"/>
      <c r="F79" s="10"/>
      <c r="G79" s="10"/>
      <c r="H79" s="21" t="s">
        <v>128</v>
      </c>
      <c r="I79" s="11"/>
      <c r="J79" s="23"/>
      <c r="K79" s="4"/>
      <c r="L79" s="36" t="s">
        <v>396</v>
      </c>
      <c r="M79" s="27"/>
    </row>
    <row r="80" spans="1:13" s="18" customFormat="1" x14ac:dyDescent="0.2">
      <c r="A80" s="33"/>
      <c r="B80" s="34"/>
      <c r="C80" s="34"/>
      <c r="D80" s="34"/>
      <c r="E80" s="34"/>
      <c r="F80" s="34"/>
      <c r="G80" s="34"/>
      <c r="H80" s="19"/>
      <c r="I80" s="6"/>
      <c r="J80" s="6"/>
      <c r="K80" s="6"/>
      <c r="L80" s="6"/>
      <c r="M80" s="27"/>
    </row>
    <row r="82" spans="1:9" ht="26.25" customHeight="1" x14ac:dyDescent="0.2">
      <c r="A82" s="43" t="s">
        <v>153</v>
      </c>
      <c r="B82" s="44"/>
      <c r="C82" s="44"/>
      <c r="D82" s="44"/>
      <c r="E82" s="44"/>
      <c r="F82" s="44"/>
      <c r="G82" s="44"/>
      <c r="H82" s="32">
        <v>0</v>
      </c>
      <c r="I82" s="26"/>
    </row>
    <row r="83" spans="1:9" ht="12.75" customHeight="1" x14ac:dyDescent="0.2">
      <c r="A83" s="42" t="s">
        <v>454</v>
      </c>
      <c r="B83" s="42"/>
      <c r="C83" s="42"/>
      <c r="D83" s="42"/>
      <c r="E83" s="42"/>
      <c r="F83" s="42"/>
      <c r="G83" s="42"/>
      <c r="H83" s="32">
        <v>1</v>
      </c>
      <c r="I83" s="2"/>
    </row>
    <row r="84" spans="1:9" ht="12.75" customHeight="1" x14ac:dyDescent="0.2">
      <c r="A84" s="42" t="s">
        <v>455</v>
      </c>
      <c r="B84" s="42"/>
      <c r="C84" s="42"/>
      <c r="D84" s="42"/>
      <c r="E84" s="42"/>
      <c r="F84" s="42"/>
      <c r="G84" s="42"/>
      <c r="H84" s="32">
        <v>2</v>
      </c>
      <c r="I84" s="2"/>
    </row>
    <row r="85" spans="1:9" ht="51.75" customHeight="1" x14ac:dyDescent="0.2">
      <c r="A85" s="42" t="s">
        <v>456</v>
      </c>
      <c r="B85" s="42"/>
      <c r="C85" s="42"/>
      <c r="D85" s="42"/>
      <c r="E85" s="42"/>
      <c r="F85" s="42"/>
      <c r="G85" s="42"/>
      <c r="H85" s="32">
        <v>3</v>
      </c>
      <c r="I85" s="2"/>
    </row>
    <row r="86" spans="1:9" ht="24.75" customHeight="1" x14ac:dyDescent="0.2">
      <c r="A86" s="42" t="s">
        <v>457</v>
      </c>
      <c r="B86" s="42"/>
      <c r="C86" s="42"/>
      <c r="D86" s="42"/>
      <c r="E86" s="42"/>
      <c r="F86" s="42"/>
      <c r="G86" s="42"/>
      <c r="H86" s="32">
        <v>6</v>
      </c>
      <c r="I86" s="2"/>
    </row>
    <row r="87" spans="1:9" ht="12.75" customHeight="1" x14ac:dyDescent="0.2">
      <c r="A87" s="42" t="s">
        <v>458</v>
      </c>
      <c r="B87" s="42"/>
      <c r="C87" s="42"/>
      <c r="D87" s="42"/>
      <c r="E87" s="42"/>
      <c r="F87" s="42"/>
      <c r="G87" s="42"/>
      <c r="H87" s="32">
        <v>7</v>
      </c>
      <c r="I87" s="2"/>
    </row>
    <row r="88" spans="1:9" ht="24.75" customHeight="1" x14ac:dyDescent="0.2">
      <c r="A88" s="42" t="s">
        <v>459</v>
      </c>
      <c r="B88" s="42"/>
      <c r="C88" s="42"/>
      <c r="D88" s="42"/>
      <c r="E88" s="42"/>
      <c r="F88" s="42"/>
      <c r="G88" s="42"/>
      <c r="H88" s="32">
        <v>8</v>
      </c>
      <c r="I88" s="2"/>
    </row>
    <row r="89" spans="1:9" ht="12.75" customHeight="1" x14ac:dyDescent="0.2">
      <c r="A89" s="42" t="s">
        <v>460</v>
      </c>
      <c r="B89" s="42"/>
      <c r="C89" s="42"/>
      <c r="D89" s="42"/>
      <c r="E89" s="42"/>
      <c r="F89" s="42"/>
      <c r="G89" s="42"/>
      <c r="H89" s="32">
        <v>9</v>
      </c>
      <c r="I89" s="2"/>
    </row>
    <row r="90" spans="1:9" ht="27" customHeight="1" x14ac:dyDescent="0.2">
      <c r="A90" s="42" t="s">
        <v>461</v>
      </c>
      <c r="B90" s="42"/>
      <c r="C90" s="42"/>
      <c r="D90" s="42"/>
      <c r="E90" s="42"/>
      <c r="F90" s="42"/>
      <c r="G90" s="42"/>
      <c r="H90" s="32">
        <v>10</v>
      </c>
      <c r="I90" s="2"/>
    </row>
    <row r="91" spans="1:9" ht="24.75" customHeight="1" x14ac:dyDescent="0.2">
      <c r="A91" s="42" t="s">
        <v>462</v>
      </c>
      <c r="B91" s="42"/>
      <c r="C91" s="42"/>
      <c r="D91" s="42"/>
      <c r="E91" s="42"/>
      <c r="F91" s="42"/>
      <c r="G91" s="42"/>
      <c r="H91" s="32">
        <v>11</v>
      </c>
      <c r="I91" s="2"/>
    </row>
    <row r="92" spans="1:9" ht="12.75" customHeight="1" x14ac:dyDescent="0.2">
      <c r="A92" s="42" t="s">
        <v>463</v>
      </c>
      <c r="B92" s="42"/>
      <c r="C92" s="42"/>
      <c r="D92" s="42"/>
      <c r="E92" s="42"/>
      <c r="F92" s="42"/>
      <c r="G92" s="42"/>
      <c r="H92" s="32">
        <v>12</v>
      </c>
      <c r="I92" s="2"/>
    </row>
    <row r="93" spans="1:9" ht="12.75" customHeight="1" x14ac:dyDescent="0.2">
      <c r="A93" s="42" t="s">
        <v>464</v>
      </c>
      <c r="B93" s="42"/>
      <c r="C93" s="42"/>
      <c r="D93" s="42"/>
      <c r="E93" s="42"/>
      <c r="F93" s="42"/>
      <c r="G93" s="42"/>
      <c r="H93" s="32">
        <v>13</v>
      </c>
      <c r="I93" s="2"/>
    </row>
    <row r="94" spans="1:9" ht="24" customHeight="1" x14ac:dyDescent="0.2">
      <c r="A94" s="42" t="s">
        <v>465</v>
      </c>
      <c r="B94" s="42"/>
      <c r="C94" s="42"/>
      <c r="D94" s="42"/>
      <c r="E94" s="42"/>
      <c r="F94" s="42"/>
      <c r="G94" s="42"/>
      <c r="H94" s="32">
        <v>14</v>
      </c>
      <c r="I94" s="2"/>
    </row>
    <row r="95" spans="1:9" ht="24.75" customHeight="1" x14ac:dyDescent="0.2">
      <c r="A95" s="42" t="s">
        <v>466</v>
      </c>
      <c r="B95" s="42"/>
      <c r="C95" s="42"/>
      <c r="D95" s="42"/>
      <c r="E95" s="42"/>
      <c r="F95" s="42"/>
      <c r="G95" s="42"/>
      <c r="H95" s="32">
        <v>15</v>
      </c>
      <c r="I95" s="2"/>
    </row>
    <row r="96" spans="1:9" ht="12.75" customHeight="1" x14ac:dyDescent="0.2">
      <c r="A96" s="42" t="s">
        <v>467</v>
      </c>
      <c r="B96" s="42"/>
      <c r="C96" s="42"/>
      <c r="D96" s="42"/>
      <c r="E96" s="42"/>
      <c r="F96" s="42"/>
      <c r="G96" s="42"/>
      <c r="H96" s="32">
        <v>16</v>
      </c>
      <c r="I96" s="2"/>
    </row>
    <row r="97" spans="1:9" ht="24.75" customHeight="1" x14ac:dyDescent="0.2">
      <c r="A97" s="42" t="s">
        <v>468</v>
      </c>
      <c r="B97" s="42"/>
      <c r="C97" s="42"/>
      <c r="D97" s="42"/>
      <c r="E97" s="42"/>
      <c r="F97" s="42"/>
      <c r="G97" s="42"/>
      <c r="H97" s="32">
        <v>17</v>
      </c>
      <c r="I97" s="2"/>
    </row>
    <row r="98" spans="1:9" ht="39" customHeight="1" x14ac:dyDescent="0.2">
      <c r="A98" s="42" t="s">
        <v>469</v>
      </c>
      <c r="B98" s="42"/>
      <c r="C98" s="42"/>
      <c r="D98" s="42"/>
      <c r="E98" s="42"/>
      <c r="F98" s="42"/>
      <c r="G98" s="42"/>
      <c r="H98" s="32">
        <v>18</v>
      </c>
      <c r="I98" s="2"/>
    </row>
    <row r="99" spans="1:9" ht="12.75" customHeight="1" x14ac:dyDescent="0.2">
      <c r="A99" s="42" t="s">
        <v>470</v>
      </c>
      <c r="B99" s="42"/>
      <c r="C99" s="42"/>
      <c r="D99" s="42"/>
      <c r="E99" s="42"/>
      <c r="F99" s="42"/>
      <c r="G99" s="42"/>
      <c r="H99" s="32">
        <v>19</v>
      </c>
      <c r="I99" s="2"/>
    </row>
    <row r="100" spans="1:9" ht="38.25" customHeight="1" x14ac:dyDescent="0.2">
      <c r="A100" s="42" t="s">
        <v>471</v>
      </c>
      <c r="B100" s="42"/>
      <c r="C100" s="42"/>
      <c r="D100" s="42"/>
      <c r="E100" s="42"/>
      <c r="F100" s="42"/>
      <c r="G100" s="42"/>
      <c r="H100" s="32">
        <v>20</v>
      </c>
      <c r="I100" s="2"/>
    </row>
    <row r="101" spans="1:9" x14ac:dyDescent="0.2">
      <c r="A101" s="27"/>
      <c r="B101" s="28"/>
      <c r="C101" s="28"/>
      <c r="D101" s="28"/>
      <c r="E101" s="28"/>
      <c r="F101" s="29"/>
      <c r="G101" s="29"/>
      <c r="H101" s="30"/>
      <c r="I101" s="27"/>
    </row>
  </sheetData>
  <mergeCells count="19">
    <mergeCell ref="A93:G93"/>
    <mergeCell ref="A82:G82"/>
    <mergeCell ref="A83:G83"/>
    <mergeCell ref="A84:G84"/>
    <mergeCell ref="A85:G85"/>
    <mergeCell ref="A86:G86"/>
    <mergeCell ref="A87:G87"/>
    <mergeCell ref="A88:G88"/>
    <mergeCell ref="A89:G89"/>
    <mergeCell ref="A90:G90"/>
    <mergeCell ref="A91:G91"/>
    <mergeCell ref="A92:G92"/>
    <mergeCell ref="A100:G100"/>
    <mergeCell ref="A94:G94"/>
    <mergeCell ref="A95:G95"/>
    <mergeCell ref="A96:G96"/>
    <mergeCell ref="A97:G97"/>
    <mergeCell ref="A98:G98"/>
    <mergeCell ref="A99:G9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pane xSplit="1" ySplit="1" topLeftCell="B2" activePane="bottomRight" state="frozen"/>
      <selection pane="topRight" activeCell="B1" sqref="B1"/>
      <selection pane="bottomLeft" activeCell="A2" sqref="A2"/>
      <selection pane="bottomRight" activeCell="A2" sqref="A2"/>
    </sheetView>
  </sheetViews>
  <sheetFormatPr defaultRowHeight="12.75" x14ac:dyDescent="0.2"/>
  <cols>
    <col min="1" max="1" width="9.140625" style="41"/>
    <col min="2" max="3" width="75" style="41" customWidth="1"/>
    <col min="4" max="16384" width="9.140625" style="41"/>
  </cols>
  <sheetData>
    <row r="1" spans="1:3" x14ac:dyDescent="0.2">
      <c r="A1" s="31" t="s">
        <v>156</v>
      </c>
      <c r="B1" s="31" t="s">
        <v>157</v>
      </c>
      <c r="C1" s="31" t="s">
        <v>158</v>
      </c>
    </row>
    <row r="2" spans="1:3" ht="25.5" x14ac:dyDescent="0.2">
      <c r="A2" s="41">
        <v>0</v>
      </c>
      <c r="B2" s="41" t="s">
        <v>137</v>
      </c>
      <c r="C2" s="41" t="s">
        <v>153</v>
      </c>
    </row>
    <row r="3" spans="1:3" x14ac:dyDescent="0.2">
      <c r="A3" s="41">
        <v>1</v>
      </c>
      <c r="B3" s="41" t="s">
        <v>139</v>
      </c>
      <c r="C3" s="41" t="s">
        <v>152</v>
      </c>
    </row>
    <row r="4" spans="1:3" x14ac:dyDescent="0.2">
      <c r="A4" s="41">
        <v>2</v>
      </c>
      <c r="B4" s="41" t="s">
        <v>140</v>
      </c>
      <c r="C4" s="41" t="s">
        <v>141</v>
      </c>
    </row>
    <row r="5" spans="1:3" ht="63.75" x14ac:dyDescent="0.2">
      <c r="A5" s="41">
        <v>3</v>
      </c>
      <c r="B5" s="41" t="s">
        <v>136</v>
      </c>
      <c r="C5" s="41" t="s">
        <v>154</v>
      </c>
    </row>
    <row r="6" spans="1:3" ht="25.5" x14ac:dyDescent="0.2">
      <c r="A6" s="41">
        <v>6</v>
      </c>
      <c r="B6" s="41" t="s">
        <v>142</v>
      </c>
      <c r="C6" s="41" t="s">
        <v>155</v>
      </c>
    </row>
    <row r="7" spans="1:3" ht="25.5" x14ac:dyDescent="0.2">
      <c r="A7" s="41">
        <v>7</v>
      </c>
      <c r="B7" s="41" t="s">
        <v>175</v>
      </c>
      <c r="C7" s="41" t="s">
        <v>178</v>
      </c>
    </row>
    <row r="8" spans="1:3" ht="25.5" x14ac:dyDescent="0.2">
      <c r="A8" s="41">
        <v>8</v>
      </c>
      <c r="B8" s="41" t="s">
        <v>173</v>
      </c>
      <c r="C8" s="41" t="s">
        <v>160</v>
      </c>
    </row>
    <row r="9" spans="1:3" ht="25.5" x14ac:dyDescent="0.2">
      <c r="A9" s="41">
        <v>9</v>
      </c>
      <c r="B9" s="41" t="s">
        <v>174</v>
      </c>
      <c r="C9" s="41" t="s">
        <v>159</v>
      </c>
    </row>
    <row r="10" spans="1:3" ht="25.5" x14ac:dyDescent="0.2">
      <c r="A10" s="41">
        <v>10</v>
      </c>
      <c r="B10" s="41" t="s">
        <v>143</v>
      </c>
      <c r="C10" s="41" t="s">
        <v>161</v>
      </c>
    </row>
    <row r="11" spans="1:3" ht="25.5" x14ac:dyDescent="0.2">
      <c r="A11" s="41">
        <v>11</v>
      </c>
      <c r="B11" s="41" t="s">
        <v>144</v>
      </c>
      <c r="C11" s="41" t="s">
        <v>162</v>
      </c>
    </row>
    <row r="12" spans="1:3" x14ac:dyDescent="0.2">
      <c r="A12" s="41">
        <v>12</v>
      </c>
      <c r="B12" s="41" t="s">
        <v>176</v>
      </c>
      <c r="C12" s="41" t="s">
        <v>163</v>
      </c>
    </row>
    <row r="13" spans="1:3" x14ac:dyDescent="0.2">
      <c r="A13" s="41">
        <v>13</v>
      </c>
      <c r="B13" s="41" t="s">
        <v>145</v>
      </c>
      <c r="C13" s="41" t="s">
        <v>164</v>
      </c>
    </row>
    <row r="14" spans="1:3" ht="38.25" x14ac:dyDescent="0.2">
      <c r="A14" s="41">
        <v>14</v>
      </c>
      <c r="B14" s="41" t="s">
        <v>146</v>
      </c>
      <c r="C14" s="41" t="s">
        <v>165</v>
      </c>
    </row>
    <row r="15" spans="1:3" ht="25.5" x14ac:dyDescent="0.2">
      <c r="A15" s="41">
        <v>15</v>
      </c>
      <c r="B15" s="41" t="s">
        <v>147</v>
      </c>
      <c r="C15" s="41" t="s">
        <v>166</v>
      </c>
    </row>
    <row r="16" spans="1:3" x14ac:dyDescent="0.2">
      <c r="A16" s="41">
        <v>16</v>
      </c>
      <c r="B16" s="41" t="s">
        <v>177</v>
      </c>
      <c r="C16" s="41" t="s">
        <v>167</v>
      </c>
    </row>
    <row r="17" spans="1:3" ht="38.25" x14ac:dyDescent="0.2">
      <c r="A17" s="41">
        <v>17</v>
      </c>
      <c r="B17" s="41" t="s">
        <v>148</v>
      </c>
      <c r="C17" s="41" t="s">
        <v>168</v>
      </c>
    </row>
    <row r="18" spans="1:3" ht="51" x14ac:dyDescent="0.2">
      <c r="A18" s="41">
        <v>18</v>
      </c>
      <c r="B18" s="41" t="s">
        <v>149</v>
      </c>
      <c r="C18" s="41" t="s">
        <v>169</v>
      </c>
    </row>
    <row r="19" spans="1:3" ht="25.5" x14ac:dyDescent="0.2">
      <c r="A19" s="41">
        <v>19</v>
      </c>
      <c r="B19" s="41" t="s">
        <v>150</v>
      </c>
      <c r="C19" s="41" t="s">
        <v>170</v>
      </c>
    </row>
    <row r="20" spans="1:3" ht="51" x14ac:dyDescent="0.2">
      <c r="A20" s="41">
        <v>20</v>
      </c>
      <c r="B20" s="41" t="s">
        <v>151</v>
      </c>
      <c r="C20" s="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Extended</vt:lpstr>
      <vt:lpstr>Normal_FR</vt:lpstr>
      <vt:lpstr>Normal_NL</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mbormans</dc:creator>
  <cp:lastModifiedBy>mbormans</cp:lastModifiedBy>
  <dcterms:created xsi:type="dcterms:W3CDTF">2018-12-10T14:51:35Z</dcterms:created>
  <dcterms:modified xsi:type="dcterms:W3CDTF">2019-01-08T14:20:59Z</dcterms:modified>
</cp:coreProperties>
</file>